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176"/>
  </bookViews>
  <sheets>
    <sheet name="Vestiários" sheetId="1" r:id="rId1"/>
    <sheet name="Plan1" sheetId="2" r:id="rId2"/>
  </sheets>
  <definedNames>
    <definedName name="_xlnm.Print_Area" localSheetId="1">Plan1!$B$1:$N$26</definedName>
    <definedName name="_xlnm.Print_Area" localSheetId="0">Vestiários!$A$1:$M$86</definedName>
  </definedNames>
  <calcPr calcId="145621"/>
</workbook>
</file>

<file path=xl/calcChain.xml><?xml version="1.0" encoding="utf-8"?>
<calcChain xmlns="http://schemas.openxmlformats.org/spreadsheetml/2006/main">
  <c r="L33" i="1" l="1"/>
  <c r="M33" i="1" s="1"/>
  <c r="L26" i="1"/>
  <c r="M26" i="1" s="1"/>
  <c r="L47" i="1" l="1"/>
  <c r="M47" i="1" s="1"/>
  <c r="L44" i="1"/>
  <c r="M44" i="1" s="1"/>
  <c r="L51" i="1"/>
  <c r="M51" i="1" s="1"/>
  <c r="L32" i="1" l="1"/>
  <c r="M32" i="1" s="1"/>
  <c r="L24" i="1" l="1"/>
  <c r="M24" i="1" s="1"/>
  <c r="A53" i="1"/>
  <c r="L21" i="1" l="1"/>
  <c r="M21" i="1" s="1"/>
  <c r="L41" i="1" l="1"/>
  <c r="M41" i="1" s="1"/>
  <c r="L42" i="1"/>
  <c r="M42" i="1" s="1"/>
  <c r="A36" i="1" l="1"/>
  <c r="L23" i="1" l="1"/>
  <c r="M23" i="1" s="1"/>
  <c r="L22" i="1"/>
  <c r="M22" i="1" s="1"/>
  <c r="L18" i="1"/>
  <c r="M18" i="1" s="1"/>
  <c r="H14" i="2" l="1"/>
  <c r="J14" i="2" s="1"/>
  <c r="L14" i="2" s="1"/>
  <c r="N14" i="2" s="1"/>
  <c r="P14" i="2" s="1"/>
  <c r="R14" i="2" s="1"/>
  <c r="H12" i="2"/>
  <c r="J12" i="2" s="1"/>
  <c r="L12" i="2" s="1"/>
  <c r="N12" i="2" s="1"/>
  <c r="P12" i="2" s="1"/>
  <c r="R12" i="2" s="1"/>
  <c r="L43" i="1" l="1"/>
  <c r="M43" i="1" s="1"/>
  <c r="C64" i="1" l="1"/>
  <c r="C12" i="2" s="1"/>
  <c r="A64" i="1"/>
  <c r="B12" i="2" s="1"/>
  <c r="I19" i="1" l="1"/>
  <c r="L19" i="1" l="1"/>
  <c r="J64" i="1" l="1"/>
  <c r="D12" i="2" s="1"/>
  <c r="C65" i="1"/>
  <c r="C13" i="2" s="1"/>
  <c r="A65" i="1"/>
  <c r="B13" i="2" s="1"/>
  <c r="L25" i="1" l="1"/>
  <c r="M25" i="1" s="1"/>
  <c r="L27" i="1" s="1"/>
  <c r="I27" i="1"/>
  <c r="J65" i="1" l="1"/>
  <c r="D13" i="2" s="1"/>
  <c r="C70" i="1" l="1"/>
  <c r="C16" i="2" s="1"/>
  <c r="A70" i="1"/>
  <c r="B16" i="2" s="1"/>
  <c r="C69" i="1"/>
  <c r="A69" i="1"/>
  <c r="B15" i="2" s="1"/>
  <c r="C66" i="1"/>
  <c r="C14" i="2" s="1"/>
  <c r="A66" i="1"/>
  <c r="B14" i="2" s="1"/>
  <c r="C63" i="1"/>
  <c r="A63" i="1"/>
  <c r="B11" i="2" s="1"/>
  <c r="I52" i="1"/>
  <c r="L50" i="1"/>
  <c r="M50" i="1" s="1"/>
  <c r="L49" i="1"/>
  <c r="M49" i="1" s="1"/>
  <c r="L48" i="1"/>
  <c r="M48" i="1" s="1"/>
  <c r="L46" i="1"/>
  <c r="M46" i="1" s="1"/>
  <c r="L45" i="1"/>
  <c r="M45" i="1" s="1"/>
  <c r="L40" i="1"/>
  <c r="M40" i="1" s="1"/>
  <c r="I35" i="1"/>
  <c r="L34" i="1"/>
  <c r="M34" i="1" s="1"/>
  <c r="L31" i="1"/>
  <c r="M31" i="1" s="1"/>
  <c r="L30" i="1"/>
  <c r="M30" i="1" s="1"/>
  <c r="L29" i="1"/>
  <c r="M29" i="1" s="1"/>
  <c r="C59" i="1"/>
  <c r="A59" i="1"/>
  <c r="B9" i="2" s="1"/>
  <c r="C60" i="1"/>
  <c r="C10" i="2" s="1"/>
  <c r="A60" i="1"/>
  <c r="B10" i="2" s="1"/>
  <c r="L52" i="1" l="1"/>
  <c r="J70" i="1" s="1"/>
  <c r="C11" i="2"/>
  <c r="C67" i="1"/>
  <c r="C15" i="2"/>
  <c r="C71" i="1"/>
  <c r="C9" i="2"/>
  <c r="C61" i="1"/>
  <c r="L35" i="1"/>
  <c r="J66" i="1" l="1"/>
  <c r="D14" i="2" s="1"/>
  <c r="D11" i="2" s="1"/>
  <c r="L36" i="1"/>
  <c r="L53" i="1"/>
  <c r="J67" i="1" l="1"/>
  <c r="J71" i="1"/>
  <c r="J73" i="1" s="1"/>
  <c r="D16" i="2"/>
  <c r="H16" i="2" l="1"/>
  <c r="J16" i="2" s="1"/>
  <c r="L16" i="2" s="1"/>
  <c r="N16" i="2" s="1"/>
  <c r="P16" i="2" s="1"/>
  <c r="R16" i="2" s="1"/>
  <c r="H13" i="2"/>
  <c r="J13" i="2" s="1"/>
  <c r="L13" i="2" s="1"/>
  <c r="N13" i="2" s="1"/>
  <c r="P13" i="2" s="1"/>
  <c r="R13" i="2" s="1"/>
  <c r="H10" i="2"/>
  <c r="J10" i="2" s="1"/>
  <c r="L10" i="2" s="1"/>
  <c r="N10" i="2" s="1"/>
  <c r="P10" i="2" s="1"/>
  <c r="R10" i="2" s="1"/>
  <c r="I13" i="1" l="1"/>
  <c r="L12" i="1"/>
  <c r="M12" i="1" s="1"/>
  <c r="L13" i="1" s="1"/>
  <c r="L14" i="1" l="1"/>
  <c r="L56" i="1" s="1"/>
  <c r="J60" i="1"/>
  <c r="J61" i="1" l="1"/>
  <c r="D10" i="2"/>
  <c r="D9" i="2" s="1"/>
  <c r="M64" i="1" l="1"/>
  <c r="E12" i="2" s="1"/>
  <c r="M65" i="1" l="1"/>
  <c r="E13" i="2" s="1"/>
  <c r="D15" i="2"/>
  <c r="D18" i="2" s="1"/>
  <c r="M61" i="1" l="1"/>
  <c r="M60" i="1"/>
  <c r="E10" i="2" s="1"/>
  <c r="M70" i="1"/>
  <c r="E16" i="2" s="1"/>
  <c r="E15" i="2" s="1"/>
  <c r="M71" i="1"/>
  <c r="M67" i="1"/>
  <c r="M66" i="1"/>
  <c r="E14" i="2" s="1"/>
  <c r="M73" i="1" l="1"/>
  <c r="E11" i="2"/>
  <c r="E9" i="2"/>
  <c r="E18" i="2" s="1"/>
  <c r="E33" i="2"/>
  <c r="G18" i="2" l="1"/>
  <c r="H18" i="2" s="1"/>
  <c r="M18" i="2"/>
  <c r="O18" i="2"/>
  <c r="Q18" i="2"/>
  <c r="I18" i="2"/>
  <c r="K18" i="2"/>
  <c r="J18" i="2" l="1"/>
  <c r="L18" i="2" s="1"/>
  <c r="N18" i="2" s="1"/>
  <c r="P18" i="2" s="1"/>
  <c r="R18" i="2" s="1"/>
</calcChain>
</file>

<file path=xl/sharedStrings.xml><?xml version="1.0" encoding="utf-8"?>
<sst xmlns="http://schemas.openxmlformats.org/spreadsheetml/2006/main" count="294" uniqueCount="131">
  <si>
    <r>
      <t xml:space="preserve">CIDADE: </t>
    </r>
    <r>
      <rPr>
        <sz val="10"/>
        <rFont val="Arial"/>
        <family val="2"/>
      </rPr>
      <t>LUCÉLIA/SP</t>
    </r>
  </si>
  <si>
    <r>
      <t xml:space="preserve">PROPONENTE: </t>
    </r>
    <r>
      <rPr>
        <sz val="10"/>
        <rFont val="Arial"/>
        <family val="2"/>
      </rPr>
      <t>PREFEITURA MUNICIPAL DE LUCÉLIA</t>
    </r>
  </si>
  <si>
    <t>PLANILHA ORÇAMENTÁRIA</t>
  </si>
  <si>
    <t xml:space="preserve">BDI =                 </t>
  </si>
  <si>
    <t>REFERÊNCIA</t>
  </si>
  <si>
    <t>CÓDIGO</t>
  </si>
  <si>
    <t>ITEM</t>
  </si>
  <si>
    <t>DESCRIÇÃO DOS SERVIÇOS</t>
  </si>
  <si>
    <t>UNID.</t>
  </si>
  <si>
    <t>QUANT.</t>
  </si>
  <si>
    <t>R$ UNITÁRIO</t>
  </si>
  <si>
    <t>R$ TOTAL</t>
  </si>
  <si>
    <t>R$ TOTAL C/ BDI</t>
  </si>
  <si>
    <t>SERVIÇOS INICIAIS</t>
  </si>
  <si>
    <t>1.1</t>
  </si>
  <si>
    <t>PRELIMINARES</t>
  </si>
  <si>
    <t>CDHU</t>
  </si>
  <si>
    <t>1.1.1</t>
  </si>
  <si>
    <t>TOTAL</t>
  </si>
  <si>
    <t>SINAPI</t>
  </si>
  <si>
    <t>3.1</t>
  </si>
  <si>
    <t>3.1.1</t>
  </si>
  <si>
    <t>3.1.2</t>
  </si>
  <si>
    <t>11.18.040</t>
  </si>
  <si>
    <t>M2</t>
  </si>
  <si>
    <t>M</t>
  </si>
  <si>
    <t>M3</t>
  </si>
  <si>
    <t>UN</t>
  </si>
  <si>
    <t>LASTRO DE PEDRA BRITADA</t>
  </si>
  <si>
    <t xml:space="preserve">DISCRIMINAÇÃO DOS SERVIÇOS </t>
  </si>
  <si>
    <t>VALOR TOTAL</t>
  </si>
  <si>
    <t>PESO</t>
  </si>
  <si>
    <t xml:space="preserve"> </t>
  </si>
  <si>
    <t>2 - CRONOGRAMA</t>
  </si>
  <si>
    <t>SERVIÇOS A EXECUTAR</t>
  </si>
  <si>
    <t xml:space="preserve">DISCRIMINAÇÃO  </t>
  </si>
  <si>
    <t xml:space="preserve">VALOR DOS  </t>
  </si>
  <si>
    <t>EXECUTADO</t>
  </si>
  <si>
    <t xml:space="preserve">MÊS - </t>
  </si>
  <si>
    <t>MÊS -</t>
  </si>
  <si>
    <t>DE SERVIÇOS</t>
  </si>
  <si>
    <t>SERVIÇOS (R$)</t>
  </si>
  <si>
    <t>%</t>
  </si>
  <si>
    <t>SIMPL.%</t>
  </si>
  <si>
    <t>ACUM. %</t>
  </si>
  <si>
    <t>2.1</t>
  </si>
  <si>
    <t>2.2</t>
  </si>
  <si>
    <t>2.3</t>
  </si>
  <si>
    <t>54.01.010</t>
  </si>
  <si>
    <t>REGULARIZAÇÃO E COMPACTAÇÃO MECANIZADA DE SUPERFÍCIE, SEM CONTROLE DO PROCTOR NORMAL</t>
  </si>
  <si>
    <t>14.10.111</t>
  </si>
  <si>
    <t>ALVENARIA DE BLOCO DE CONCRETO DE VEDAÇÃO DE 14 X 19 X 39 CM - CLASSE C</t>
  </si>
  <si>
    <t>2.2.1</t>
  </si>
  <si>
    <t>38.13.010</t>
  </si>
  <si>
    <t>ELETRODUTO CORRUGADO EM POLIETILENO DE ALTA DENSIDADE, DN= 30 MM, COM ACESSÓRIOS</t>
  </si>
  <si>
    <t>ILUMINÇÃO</t>
  </si>
  <si>
    <t>PLANTIO DE GRAMA BATATAIS EM PLACAS (PRAÇAS E ÁREAS ABERTAS)</t>
  </si>
  <si>
    <t>34.02.020</t>
  </si>
  <si>
    <t>EXECUÇÃO DE PASSEIO (CALÇADA) OU PISO DE CONCRETO COM CONCRETO MOLDADO INLOCO, USINADO, ACABAMENTO CONVENCIONAL, NÃO ARMADO. AF_07/2016</t>
  </si>
  <si>
    <t>2.3.1</t>
  </si>
  <si>
    <t>2.3.2</t>
  </si>
  <si>
    <t>LUMINÁRIA DE LED PARA ILUMINAÇÃO PÚBLICA, DE 181 W ATÉ 239 W - FORNECIMENTO E INSTALAÇÃO. AF_08/2020</t>
  </si>
  <si>
    <t>CABO DE COBRE FLEXÍVEL ISOLADO, 4 MM², ANTI-CHAMA 450/750 V, PARA CIRCUITOS TERMINAIS - FORNECIMENTO E INSTALAÇÃO. AF_12/2015</t>
  </si>
  <si>
    <t>2.2.2</t>
  </si>
  <si>
    <t>2.2.3</t>
  </si>
  <si>
    <t>2.3.3</t>
  </si>
  <si>
    <t>2.3.4</t>
  </si>
  <si>
    <t>41.11.450</t>
  </si>
  <si>
    <t>SUPORTE TUBULAR DE FIXAÇÃO EM POSTE PARA 2 LUMINÁRIAS TIPO PÉTALA</t>
  </si>
  <si>
    <t>ULER (UNIDADE DE LAZER ESPORTE E RECREAÇÃO) - PARQUE DAS PALMEIRAS</t>
  </si>
  <si>
    <t>CAIXA ENTERRADA ELÉTRICA RETANGULAR, EM ALVENARIA COM TIJOLOS CERÂMICOS MACIÇOS, FUNDO COM BRITA, DIMENSÕES INTERNAS: 0,3X0,3X0,3 M. AF_12/2020</t>
  </si>
  <si>
    <t>02.08.020</t>
  </si>
  <si>
    <t>PLACA DE IDENTIFICAÇÃO PARA OBRA</t>
  </si>
  <si>
    <t>Referência                          (Sem Desoneração)</t>
  </si>
  <si>
    <t>ÁREA DE INTERVENÇÃO</t>
  </si>
  <si>
    <t>REGULARIZAÃO E LIMPEZA</t>
  </si>
  <si>
    <t>EXECUÇÃO DE PASSEIO EM PISO INTERTRAVADO, COM BLOCO RETANGULAR COR NATURAL DE 20 X 10 CM, ESPESSURA 6 CM. AF_10/2022</t>
  </si>
  <si>
    <t>INSTALAÇÃO DE PERGOLADO DE MADEIRA, EM MAÇARANDUBA, ANGELIM OU EQUIVALENTE DA REGIÃO, FIXADO COM CONCRETO SOBRE SOLO. AF_11/2021</t>
  </si>
  <si>
    <t>35.04.130</t>
  </si>
  <si>
    <t>BANCO DE MADEIRA SOBRE ALVENARIA</t>
  </si>
  <si>
    <t>35.20.050</t>
  </si>
  <si>
    <t xml:space="preserve">CONJUNTO DE 4 LIXEIRAS PARA COLETA SELETIVA, COM TAMPA BASCULANTE, CAPACIDADE 50 LITROS </t>
  </si>
  <si>
    <t>PAVIMENTOS DIVERSOS</t>
  </si>
  <si>
    <t>68.01.620</t>
  </si>
  <si>
    <t>ENTRADA DE ENERGIA ELÉTRICA, AÉREA, BIFÁSICA, COM CAIXA DE SOBREPOR, CABO DE 16 MM2 E DISJUNTOR DIN 50A (NÃO INCLUSO O POSTE DE CONCRETO). AF_07/202 0_PS</t>
  </si>
  <si>
    <t xml:space="preserve">POSTE TELECÔNICO RETO EM AÇO SAE 1010/1020 GALVANIZADO A FOGO, ALTURA DE 6,00 M </t>
  </si>
  <si>
    <t>3.1.3</t>
  </si>
  <si>
    <t>3.1.4</t>
  </si>
  <si>
    <t>3.1.5</t>
  </si>
  <si>
    <t>3.1.6</t>
  </si>
  <si>
    <t>3.1.7</t>
  </si>
  <si>
    <t>3.1.8</t>
  </si>
  <si>
    <t>3.1.9</t>
  </si>
  <si>
    <t>41.10.430</t>
  </si>
  <si>
    <t>ILUMINAÇÃO GERAL</t>
  </si>
  <si>
    <t>POSTE DE CONCRETO CIRCULAR, 200 KG, H = 9,00 M</t>
  </si>
  <si>
    <r>
      <t xml:space="preserve">NOME DA OBRA:  </t>
    </r>
    <r>
      <rPr>
        <sz val="10"/>
        <rFont val="Arial"/>
        <family val="2"/>
      </rPr>
      <t>ULER (Unidade de Lazer Esporte e Recreação) - Praça São Pedro</t>
    </r>
  </si>
  <si>
    <r>
      <t xml:space="preserve">ENDEREÇO: </t>
    </r>
    <r>
      <rPr>
        <sz val="10"/>
        <rFont val="Arial"/>
        <family val="2"/>
      </rPr>
      <t xml:space="preserve">Ruas Divo Vicente Minari x Zeferino Ferreira Velloso x Arlindo Carrara x Avenida Vereador Jorge Mansur Filho – Lado Sul - </t>
    </r>
  </si>
  <si>
    <t>GUIA (MEIO-FIO) E SARJETA CONJUGADOS DE CONCRETO, MOLDADA IN LOCO EM TRECHO RETO COM EXTRUSORA, 45 CM BASE (15 CM BASE DA GUIA + 30 CM BASE DA SARJETA) X 22 CM ALTURA. AF_06/2016</t>
  </si>
  <si>
    <t>2.2.4</t>
  </si>
  <si>
    <t xml:space="preserve">CDHU 188 - SINAPI 01/2023 - SIURB JUL/2022      </t>
  </si>
  <si>
    <t>2.2.5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</si>
  <si>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</si>
  <si>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 xml:space="preserve">1 - A OBRA SERÁ EXECUTADA SOB O REGIME DE ADMINISTRAÇÃO INDIRETA  </t>
  </si>
  <si>
    <t>OBSERVAÇÕES:</t>
  </si>
  <si>
    <t>SIURB</t>
  </si>
  <si>
    <t>18.12.02</t>
  </si>
  <si>
    <t>IC.02 - CONJUNTO MESA E BANCOS EM CONCRETO</t>
  </si>
  <si>
    <t>CJ</t>
  </si>
  <si>
    <t>2.3.5</t>
  </si>
  <si>
    <t>RELÉ FOTOELÉTRICO 50/60 HZ, 110/220 V, 1200 VA, COMPLETO</t>
  </si>
  <si>
    <t>3.1.10</t>
  </si>
  <si>
    <t>3.1.11</t>
  </si>
  <si>
    <t>3.1.12</t>
  </si>
  <si>
    <t>06.11.040</t>
  </si>
  <si>
    <t>REATERRO MANUAL APILOADO SEM CONTROLE DE COMPACTAÇÃO</t>
  </si>
  <si>
    <t>06.01.020</t>
  </si>
  <si>
    <t>ESCAVAÇÃO MANUAL EM SOLO DE 1ª E 2ª CATEGORIA EM CAMPO ABERTO</t>
  </si>
  <si>
    <r>
      <t xml:space="preserve">DEMANDA N°: </t>
    </r>
    <r>
      <rPr>
        <sz val="11"/>
        <color theme="1"/>
        <rFont val="Calibri"/>
        <family val="2"/>
        <scheme val="minor"/>
      </rPr>
      <t>057907</t>
    </r>
  </si>
  <si>
    <t>35.01.150</t>
  </si>
  <si>
    <t>2.2.6</t>
  </si>
  <si>
    <t>40.11.010</t>
  </si>
  <si>
    <t>TRAVE OFICIAL COMPLETA COM REDE PARA FUTEBOL DE SALÃO</t>
  </si>
  <si>
    <t>MOBILIÁRIOS URBANO E OUTROS</t>
  </si>
  <si>
    <t>POSTE TELECÔNICO RETO EM AÇO SAE 1010/1020 GALVANIZADO A FOGO, ALTURA DE 4,00 M</t>
  </si>
  <si>
    <t>41.10.500</t>
  </si>
  <si>
    <t>2.3.6</t>
  </si>
  <si>
    <t>2.1.1</t>
  </si>
  <si>
    <t>RRT n° SI12863969R01CT001</t>
  </si>
  <si>
    <t>LUCÉLIA - SP, 22 DE MARÇO DE 2023</t>
  </si>
  <si>
    <r>
      <t>TIPO DE OBRA:</t>
    </r>
    <r>
      <rPr>
        <sz val="10"/>
        <rFont val="Arial"/>
        <family val="2"/>
      </rPr>
      <t xml:space="preserve"> Sistema de Lazer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</si>
</sst>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&quot;* #,##0.00_-;\-&quot;R$&quot;* #,##0.00_-;_-&quot;R$&quot;* &quot;-&quot;??_-;_-@_-"/>
    <numFmt numFmtId="165" formatCode="0.0"/>
    <numFmt numFmtId="166" formatCode="0_ "/>
    <numFmt numFmtId="167" formatCode="&quot;R$&quot;#,##0.00_);[Red]\(&quot;R$&quot;#,##0.00\)"/>
    <numFmt numFmtId="168" formatCode="dd\.mm\.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5"/>
      <color rgb="FF000000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4"/>
      </patternFill>
    </fill>
    <fill>
      <patternFill patternType="lightDown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90">
    <xf numFmtId="0" fontId="0" fillId="0" borderId="0" xfId="0"/>
    <xf numFmtId="0" fontId="6" fillId="3" borderId="4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2" fontId="6" fillId="3" borderId="5" xfId="0" applyNumberFormat="1" applyFont="1" applyFill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right" vertical="center"/>
    </xf>
    <xf numFmtId="4" fontId="5" fillId="3" borderId="17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18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4" fontId="5" fillId="6" borderId="16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center" vertical="top"/>
    </xf>
    <xf numFmtId="0" fontId="6" fillId="6" borderId="5" xfId="0" applyFont="1" applyFill="1" applyBorder="1" applyAlignment="1">
      <alignment horizontal="center" vertical="top"/>
    </xf>
    <xf numFmtId="2" fontId="6" fillId="6" borderId="5" xfId="0" applyNumberFormat="1" applyFont="1" applyFill="1" applyBorder="1" applyAlignment="1">
      <alignment horizontal="right" vertical="center"/>
    </xf>
    <xf numFmtId="4" fontId="6" fillId="6" borderId="5" xfId="0" applyNumberFormat="1" applyFont="1" applyFill="1" applyBorder="1" applyAlignment="1">
      <alignment horizontal="right" vertical="center"/>
    </xf>
    <xf numFmtId="4" fontId="5" fillId="6" borderId="17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 wrapText="1"/>
    </xf>
    <xf numFmtId="4" fontId="11" fillId="0" borderId="12" xfId="3" applyNumberFormat="1" applyFont="1" applyFill="1" applyBorder="1" applyAlignment="1">
      <alignment horizontal="center" vertical="center" wrapText="1"/>
    </xf>
    <xf numFmtId="10" fontId="6" fillId="6" borderId="28" xfId="2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/>
    <xf numFmtId="2" fontId="0" fillId="0" borderId="0" xfId="0" applyNumberFormat="1"/>
    <xf numFmtId="2" fontId="0" fillId="0" borderId="27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31" xfId="0" applyNumberFormat="1" applyBorder="1" applyAlignment="1">
      <alignment horizontal="center"/>
    </xf>
    <xf numFmtId="2" fontId="0" fillId="0" borderId="32" xfId="0" applyNumberFormat="1" applyBorder="1"/>
    <xf numFmtId="2" fontId="0" fillId="0" borderId="14" xfId="0" applyNumberFormat="1" applyBorder="1" applyAlignment="1">
      <alignment horizontal="centerContinuous"/>
    </xf>
    <xf numFmtId="2" fontId="17" fillId="0" borderId="14" xfId="0" applyNumberFormat="1" applyFont="1" applyBorder="1" applyAlignment="1">
      <alignment horizontal="centerContinuous"/>
    </xf>
    <xf numFmtId="2" fontId="0" fillId="0" borderId="15" xfId="0" applyNumberFormat="1" applyBorder="1" applyAlignment="1">
      <alignment horizontal="left"/>
    </xf>
    <xf numFmtId="2" fontId="17" fillId="0" borderId="33" xfId="0" applyNumberFormat="1" applyFont="1" applyBorder="1" applyAlignment="1">
      <alignment horizontal="center"/>
    </xf>
    <xf numFmtId="2" fontId="18" fillId="0" borderId="34" xfId="0" applyNumberFormat="1" applyFont="1" applyBorder="1" applyAlignment="1">
      <alignment horizontal="centerContinuous"/>
    </xf>
    <xf numFmtId="2" fontId="18" fillId="0" borderId="34" xfId="0" applyNumberFormat="1" applyFont="1" applyBorder="1" applyAlignment="1">
      <alignment horizontal="center"/>
    </xf>
    <xf numFmtId="2" fontId="18" fillId="0" borderId="35" xfId="0" applyNumberFormat="1" applyFont="1" applyBorder="1" applyAlignment="1">
      <alignment horizontal="right"/>
    </xf>
    <xf numFmtId="1" fontId="18" fillId="0" borderId="36" xfId="0" applyNumberFormat="1" applyFont="1" applyBorder="1" applyAlignment="1">
      <alignment horizontal="left"/>
    </xf>
    <xf numFmtId="1" fontId="18" fillId="0" borderId="37" xfId="0" applyNumberFormat="1" applyFont="1" applyBorder="1" applyAlignment="1">
      <alignment horizontal="left"/>
    </xf>
    <xf numFmtId="2" fontId="18" fillId="0" borderId="38" xfId="0" applyNumberFormat="1" applyFont="1" applyBorder="1" applyAlignment="1">
      <alignment horizontal="centerContinuous"/>
    </xf>
    <xf numFmtId="2" fontId="18" fillId="0" borderId="39" xfId="0" applyNumberFormat="1" applyFont="1" applyBorder="1" applyAlignment="1">
      <alignment horizontal="center"/>
    </xf>
    <xf numFmtId="2" fontId="18" fillId="0" borderId="40" xfId="0" applyNumberFormat="1" applyFont="1" applyBorder="1" applyAlignment="1">
      <alignment horizontal="centerContinuous"/>
    </xf>
    <xf numFmtId="2" fontId="18" fillId="0" borderId="41" xfId="0" applyNumberFormat="1" applyFont="1" applyBorder="1" applyAlignment="1">
      <alignment horizontal="centerContinuous"/>
    </xf>
    <xf numFmtId="2" fontId="19" fillId="0" borderId="16" xfId="0" applyNumberFormat="1" applyFont="1" applyBorder="1"/>
    <xf numFmtId="2" fontId="0" fillId="7" borderId="3" xfId="0" applyNumberFormat="1" applyFill="1" applyBorder="1"/>
    <xf numFmtId="2" fontId="0" fillId="7" borderId="18" xfId="0" applyNumberFormat="1" applyFill="1" applyBorder="1"/>
    <xf numFmtId="1" fontId="19" fillId="0" borderId="2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left"/>
    </xf>
    <xf numFmtId="2" fontId="19" fillId="8" borderId="3" xfId="0" applyNumberFormat="1" applyFont="1" applyFill="1" applyBorder="1" applyProtection="1">
      <protection locked="0"/>
    </xf>
    <xf numFmtId="2" fontId="19" fillId="0" borderId="3" xfId="0" applyNumberFormat="1" applyFont="1" applyBorder="1" applyProtection="1">
      <protection locked="0"/>
    </xf>
    <xf numFmtId="2" fontId="19" fillId="8" borderId="3" xfId="0" applyNumberFormat="1" applyFont="1" applyFill="1" applyBorder="1"/>
    <xf numFmtId="2" fontId="19" fillId="8" borderId="18" xfId="0" applyNumberFormat="1" applyFont="1" applyFill="1" applyBorder="1"/>
    <xf numFmtId="2" fontId="0" fillId="9" borderId="0" xfId="0" applyNumberFormat="1" applyFill="1"/>
    <xf numFmtId="2" fontId="0" fillId="9" borderId="0" xfId="0" applyNumberFormat="1" applyFill="1" applyProtection="1">
      <protection locked="0"/>
    </xf>
    <xf numFmtId="2" fontId="0" fillId="0" borderId="24" xfId="0" applyNumberFormat="1" applyBorder="1"/>
    <xf numFmtId="2" fontId="0" fillId="0" borderId="21" xfId="0" applyNumberFormat="1" applyBorder="1"/>
    <xf numFmtId="2" fontId="17" fillId="8" borderId="22" xfId="0" applyNumberFormat="1" applyFont="1" applyFill="1" applyBorder="1"/>
    <xf numFmtId="2" fontId="19" fillId="9" borderId="22" xfId="0" applyNumberFormat="1" applyFont="1" applyFill="1" applyBorder="1" applyAlignment="1">
      <alignment horizontal="centerContinuous"/>
    </xf>
    <xf numFmtId="2" fontId="17" fillId="8" borderId="11" xfId="0" applyNumberFormat="1" applyFont="1" applyFill="1" applyBorder="1"/>
    <xf numFmtId="2" fontId="17" fillId="8" borderId="12" xfId="0" applyNumberFormat="1" applyFont="1" applyFill="1" applyBorder="1"/>
    <xf numFmtId="0" fontId="21" fillId="0" borderId="0" xfId="0" applyFont="1" applyAlignment="1">
      <alignment horizontal="centerContinuous"/>
    </xf>
    <xf numFmtId="2" fontId="0" fillId="0" borderId="0" xfId="0" applyNumberFormat="1" applyAlignment="1">
      <alignment horizontal="centerContinuous"/>
    </xf>
    <xf numFmtId="2" fontId="21" fillId="0" borderId="42" xfId="0" applyNumberFormat="1" applyFont="1" applyBorder="1"/>
    <xf numFmtId="2" fontId="0" fillId="0" borderId="42" xfId="0" applyNumberFormat="1" applyBorder="1"/>
    <xf numFmtId="0" fontId="0" fillId="0" borderId="42" xfId="0" applyBorder="1"/>
    <xf numFmtId="2" fontId="20" fillId="0" borderId="42" xfId="0" applyNumberFormat="1" applyFont="1" applyBorder="1" applyAlignment="1">
      <alignment horizontal="centerContinuous"/>
    </xf>
    <xf numFmtId="2" fontId="0" fillId="0" borderId="42" xfId="0" applyNumberFormat="1" applyBorder="1" applyAlignment="1">
      <alignment horizontal="centerContinuous"/>
    </xf>
    <xf numFmtId="0" fontId="20" fillId="0" borderId="42" xfId="0" applyFont="1" applyBorder="1"/>
    <xf numFmtId="1" fontId="17" fillId="10" borderId="2" xfId="0" applyNumberFormat="1" applyFont="1" applyFill="1" applyBorder="1" applyAlignment="1">
      <alignment horizontal="center"/>
    </xf>
    <xf numFmtId="2" fontId="19" fillId="10" borderId="3" xfId="0" applyNumberFormat="1" applyFont="1" applyFill="1" applyBorder="1" applyProtection="1">
      <protection locked="0"/>
    </xf>
    <xf numFmtId="2" fontId="19" fillId="10" borderId="3" xfId="0" applyNumberFormat="1" applyFont="1" applyFill="1" applyBorder="1"/>
    <xf numFmtId="2" fontId="19" fillId="10" borderId="18" xfId="0" applyNumberFormat="1" applyFont="1" applyFill="1" applyBorder="1"/>
    <xf numFmtId="2" fontId="17" fillId="10" borderId="16" xfId="0" applyNumberFormat="1" applyFont="1" applyFill="1" applyBorder="1"/>
    <xf numFmtId="10" fontId="19" fillId="0" borderId="6" xfId="0" applyNumberFormat="1" applyFont="1" applyBorder="1" applyAlignment="1">
      <alignment horizontal="center"/>
    </xf>
    <xf numFmtId="10" fontId="17" fillId="10" borderId="6" xfId="0" applyNumberFormat="1" applyFont="1" applyFill="1" applyBorder="1" applyAlignment="1">
      <alignment horizontal="center"/>
    </xf>
    <xf numFmtId="10" fontId="18" fillId="0" borderId="22" xfId="0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14" xfId="0" applyNumberForma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2" fontId="18" fillId="0" borderId="40" xfId="0" applyNumberFormat="1" applyFont="1" applyBorder="1" applyAlignment="1">
      <alignment horizontal="center"/>
    </xf>
    <xf numFmtId="2" fontId="18" fillId="0" borderId="41" xfId="0" applyNumberFormat="1" applyFont="1" applyBorder="1" applyAlignment="1">
      <alignment horizontal="center"/>
    </xf>
    <xf numFmtId="2" fontId="19" fillId="9" borderId="22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Protection="1">
      <protection locked="0"/>
    </xf>
    <xf numFmtId="2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2" fontId="22" fillId="0" borderId="0" xfId="0" applyNumberFormat="1" applyFont="1" applyBorder="1"/>
    <xf numFmtId="0" fontId="0" fillId="0" borderId="42" xfId="0" applyBorder="1" applyAlignment="1"/>
    <xf numFmtId="0" fontId="0" fillId="0" borderId="36" xfId="0" applyBorder="1" applyAlignment="1"/>
    <xf numFmtId="0" fontId="0" fillId="0" borderId="39" xfId="0" applyBorder="1" applyAlignment="1"/>
    <xf numFmtId="0" fontId="3" fillId="0" borderId="6" xfId="3" applyFont="1" applyFill="1" applyBorder="1" applyAlignment="1"/>
    <xf numFmtId="167" fontId="17" fillId="10" borderId="3" xfId="0" applyNumberFormat="1" applyFont="1" applyFill="1" applyBorder="1" applyAlignment="1">
      <alignment horizontal="right"/>
    </xf>
    <xf numFmtId="167" fontId="19" fillId="8" borderId="3" xfId="0" applyNumberFormat="1" applyFont="1" applyFill="1" applyBorder="1" applyAlignment="1">
      <alignment horizontal="right"/>
    </xf>
    <xf numFmtId="2" fontId="18" fillId="0" borderId="43" xfId="0" applyNumberFormat="1" applyFont="1" applyBorder="1" applyAlignment="1">
      <alignment horizontal="centerContinuous"/>
    </xf>
    <xf numFmtId="0" fontId="14" fillId="0" borderId="0" xfId="0" applyFont="1" applyAlignment="1"/>
    <xf numFmtId="0" fontId="21" fillId="0" borderId="0" xfId="0" applyFont="1" applyBorder="1" applyAlignment="1">
      <alignment horizontal="centerContinuous"/>
    </xf>
    <xf numFmtId="2" fontId="0" fillId="0" borderId="0" xfId="0" applyNumberFormat="1" applyBorder="1" applyAlignment="1">
      <alignment horizontal="centerContinuous"/>
    </xf>
    <xf numFmtId="2" fontId="18" fillId="0" borderId="42" xfId="0" applyNumberFormat="1" applyFont="1" applyBorder="1" applyAlignment="1">
      <alignment horizontal="right"/>
    </xf>
    <xf numFmtId="2" fontId="18" fillId="0" borderId="36" xfId="0" applyNumberFormat="1" applyFont="1" applyBorder="1" applyAlignment="1">
      <alignment horizontal="centerContinuous"/>
    </xf>
    <xf numFmtId="2" fontId="0" fillId="7" borderId="6" xfId="0" applyNumberFormat="1" applyFill="1" applyBorder="1"/>
    <xf numFmtId="2" fontId="19" fillId="0" borderId="6" xfId="0" applyNumberFormat="1" applyFont="1" applyBorder="1" applyProtection="1">
      <protection locked="0"/>
    </xf>
    <xf numFmtId="2" fontId="19" fillId="9" borderId="21" xfId="0" applyNumberFormat="1" applyFont="1" applyFill="1" applyBorder="1" applyAlignment="1">
      <alignment horizontal="centerContinuous"/>
    </xf>
    <xf numFmtId="1" fontId="0" fillId="0" borderId="38" xfId="0" applyNumberFormat="1" applyBorder="1" applyAlignment="1">
      <alignment horizontal="left"/>
    </xf>
    <xf numFmtId="2" fontId="0" fillId="0" borderId="39" xfId="0" applyNumberFormat="1" applyBorder="1"/>
    <xf numFmtId="1" fontId="0" fillId="9" borderId="44" xfId="0" applyNumberFormat="1" applyFill="1" applyBorder="1" applyAlignment="1">
      <alignment horizontal="center"/>
    </xf>
    <xf numFmtId="2" fontId="0" fillId="9" borderId="0" xfId="0" applyNumberFormat="1" applyFill="1" applyBorder="1"/>
    <xf numFmtId="167" fontId="0" fillId="9" borderId="0" xfId="0" applyNumberFormat="1" applyFill="1" applyBorder="1" applyAlignment="1">
      <alignment horizontal="right"/>
    </xf>
    <xf numFmtId="2" fontId="0" fillId="9" borderId="0" xfId="0" applyNumberFormat="1" applyFill="1" applyBorder="1" applyAlignment="1">
      <alignment horizontal="center"/>
    </xf>
    <xf numFmtId="2" fontId="0" fillId="9" borderId="0" xfId="0" applyNumberFormat="1" applyFill="1" applyBorder="1" applyProtection="1">
      <protection locked="0"/>
    </xf>
    <xf numFmtId="2" fontId="0" fillId="9" borderId="45" xfId="0" applyNumberFormat="1" applyFill="1" applyBorder="1"/>
    <xf numFmtId="167" fontId="3" fillId="9" borderId="10" xfId="0" applyNumberFormat="1" applyFont="1" applyFill="1" applyBorder="1"/>
    <xf numFmtId="0" fontId="0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left" vertical="top"/>
    </xf>
    <xf numFmtId="0" fontId="6" fillId="10" borderId="6" xfId="0" applyFont="1" applyFill="1" applyBorder="1" applyAlignment="1">
      <alignment horizontal="center" vertical="top"/>
    </xf>
    <xf numFmtId="0" fontId="6" fillId="10" borderId="5" xfId="0" applyFont="1" applyFill="1" applyBorder="1" applyAlignment="1">
      <alignment horizontal="center" vertical="top"/>
    </xf>
    <xf numFmtId="2" fontId="6" fillId="10" borderId="5" xfId="0" applyNumberFormat="1" applyFont="1" applyFill="1" applyBorder="1" applyAlignment="1">
      <alignment horizontal="right" vertical="center"/>
    </xf>
    <xf numFmtId="4" fontId="6" fillId="10" borderId="5" xfId="0" applyNumberFormat="1" applyFont="1" applyFill="1" applyBorder="1" applyAlignment="1">
      <alignment horizontal="right" vertical="center"/>
    </xf>
    <xf numFmtId="4" fontId="5" fillId="10" borderId="17" xfId="0" applyNumberFormat="1" applyFont="1" applyFill="1" applyBorder="1" applyAlignment="1">
      <alignment horizontal="right" vertical="center"/>
    </xf>
    <xf numFmtId="10" fontId="5" fillId="10" borderId="46" xfId="2" applyNumberFormat="1" applyFont="1" applyFill="1" applyBorder="1" applyAlignment="1">
      <alignment horizontal="center" vertical="center"/>
    </xf>
    <xf numFmtId="10" fontId="13" fillId="11" borderId="12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top"/>
    </xf>
    <xf numFmtId="2" fontId="6" fillId="10" borderId="3" xfId="0" applyNumberFormat="1" applyFont="1" applyFill="1" applyBorder="1" applyAlignment="1">
      <alignment horizontal="right" vertical="center"/>
    </xf>
    <xf numFmtId="4" fontId="6" fillId="10" borderId="3" xfId="0" applyNumberFormat="1" applyFont="1" applyFill="1" applyBorder="1" applyAlignment="1">
      <alignment horizontal="right" vertical="center"/>
    </xf>
    <xf numFmtId="4" fontId="5" fillId="10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center" vertical="top"/>
    </xf>
    <xf numFmtId="2" fontId="6" fillId="4" borderId="3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 wrapText="1"/>
    </xf>
    <xf numFmtId="4" fontId="5" fillId="6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/>
    <xf numFmtId="0" fontId="6" fillId="0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18" xfId="1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center" vertical="center"/>
    </xf>
    <xf numFmtId="10" fontId="6" fillId="6" borderId="28" xfId="2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5" fillId="10" borderId="24" xfId="0" applyNumberFormat="1" applyFont="1" applyFill="1" applyBorder="1" applyAlignment="1">
      <alignment horizontal="center" vertical="center"/>
    </xf>
    <xf numFmtId="165" fontId="5" fillId="10" borderId="21" xfId="0" applyNumberFormat="1" applyFont="1" applyFill="1" applyBorder="1" applyAlignment="1">
      <alignment horizontal="center" vertical="center"/>
    </xf>
    <xf numFmtId="164" fontId="5" fillId="10" borderId="24" xfId="1" applyFont="1" applyFill="1" applyBorder="1" applyAlignment="1">
      <alignment horizontal="left" vertical="center"/>
    </xf>
    <xf numFmtId="164" fontId="5" fillId="10" borderId="21" xfId="1" applyFont="1" applyFill="1" applyBorder="1" applyAlignment="1">
      <alignment horizontal="left" vertical="center"/>
    </xf>
    <xf numFmtId="164" fontId="5" fillId="10" borderId="47" xfId="1" applyFont="1" applyFill="1" applyBorder="1" applyAlignment="1">
      <alignment horizontal="left" vertical="center"/>
    </xf>
    <xf numFmtId="165" fontId="6" fillId="6" borderId="13" xfId="0" applyNumberFormat="1" applyFont="1" applyFill="1" applyBorder="1" applyAlignment="1">
      <alignment horizontal="center" vertical="center"/>
    </xf>
    <xf numFmtId="165" fontId="6" fillId="6" borderId="20" xfId="0" applyNumberFormat="1" applyFont="1" applyFill="1" applyBorder="1" applyAlignment="1">
      <alignment horizontal="center" vertical="center"/>
    </xf>
    <xf numFmtId="164" fontId="6" fillId="6" borderId="19" xfId="1" applyFont="1" applyFill="1" applyBorder="1" applyAlignment="1">
      <alignment horizontal="left" vertical="center"/>
    </xf>
    <xf numFmtId="164" fontId="6" fillId="6" borderId="14" xfId="1" applyFont="1" applyFill="1" applyBorder="1" applyAlignment="1">
      <alignment horizontal="left" vertical="center"/>
    </xf>
    <xf numFmtId="164" fontId="6" fillId="6" borderId="20" xfId="1" applyFont="1" applyFill="1" applyBorder="1" applyAlignment="1">
      <alignment horizontal="left" vertical="center"/>
    </xf>
    <xf numFmtId="164" fontId="6" fillId="6" borderId="19" xfId="1" applyFont="1" applyFill="1" applyBorder="1" applyAlignment="1">
      <alignment horizontal="center" vertical="center"/>
    </xf>
    <xf numFmtId="164" fontId="6" fillId="6" borderId="14" xfId="1" applyFont="1" applyFill="1" applyBorder="1" applyAlignment="1">
      <alignment horizontal="center" vertical="center"/>
    </xf>
    <xf numFmtId="164" fontId="6" fillId="6" borderId="20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4" fontId="11" fillId="0" borderId="22" xfId="3" applyNumberFormat="1" applyFont="1" applyFill="1" applyBorder="1" applyAlignment="1">
      <alignment horizontal="center" vertical="center" wrapText="1"/>
    </xf>
    <xf numFmtId="4" fontId="11" fillId="0" borderId="21" xfId="3" applyNumberFormat="1" applyFont="1" applyFill="1" applyBorder="1" applyAlignment="1">
      <alignment horizontal="center" vertical="center" wrapText="1"/>
    </xf>
    <xf numFmtId="4" fontId="11" fillId="0" borderId="23" xfId="3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65" fontId="6" fillId="0" borderId="44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4" fontId="5" fillId="10" borderId="24" xfId="1" applyFont="1" applyFill="1" applyBorder="1" applyAlignment="1">
      <alignment horizontal="center" vertical="center"/>
    </xf>
    <xf numFmtId="164" fontId="5" fillId="10" borderId="21" xfId="1" applyFont="1" applyFill="1" applyBorder="1" applyAlignment="1">
      <alignment horizontal="center" vertical="center"/>
    </xf>
    <xf numFmtId="164" fontId="5" fillId="10" borderId="47" xfId="1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 wrapText="1"/>
    </xf>
    <xf numFmtId="0" fontId="11" fillId="0" borderId="23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5" fillId="6" borderId="5" xfId="1" applyNumberFormat="1" applyFont="1" applyFill="1" applyBorder="1" applyAlignment="1">
      <alignment horizontal="right" vertical="center" wrapText="1"/>
    </xf>
    <xf numFmtId="164" fontId="5" fillId="6" borderId="17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164" fontId="5" fillId="11" borderId="24" xfId="1" applyFont="1" applyFill="1" applyBorder="1" applyAlignment="1">
      <alignment horizontal="center" vertical="center"/>
    </xf>
    <xf numFmtId="164" fontId="5" fillId="11" borderId="21" xfId="1" applyFont="1" applyFill="1" applyBorder="1" applyAlignment="1">
      <alignment horizontal="center" vertical="center"/>
    </xf>
    <xf numFmtId="164" fontId="5" fillId="11" borderId="47" xfId="1" applyFont="1" applyFill="1" applyBorder="1" applyAlignment="1">
      <alignment horizontal="center" vertical="center"/>
    </xf>
    <xf numFmtId="164" fontId="11" fillId="11" borderId="24" xfId="1" applyFont="1" applyFill="1" applyBorder="1" applyAlignment="1">
      <alignment horizontal="center" vertical="center" wrapText="1"/>
    </xf>
    <xf numFmtId="164" fontId="11" fillId="11" borderId="21" xfId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164" fontId="5" fillId="10" borderId="3" xfId="1" applyNumberFormat="1" applyFont="1" applyFill="1" applyBorder="1" applyAlignment="1">
      <alignment horizontal="right" vertical="center" wrapText="1"/>
    </xf>
    <xf numFmtId="0" fontId="5" fillId="10" borderId="16" xfId="0" applyNumberFormat="1" applyFont="1" applyFill="1" applyBorder="1" applyAlignment="1">
      <alignment horizontal="center" vertical="center"/>
    </xf>
    <xf numFmtId="0" fontId="5" fillId="10" borderId="6" xfId="0" applyNumberFormat="1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5" fillId="3" borderId="16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0" fontId="3" fillId="0" borderId="3" xfId="3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3" fillId="0" borderId="6" xfId="3" applyFont="1" applyFill="1" applyBorder="1" applyAlignment="1">
      <alignment horizontal="left"/>
    </xf>
    <xf numFmtId="165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3" fillId="0" borderId="7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44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" fontId="3" fillId="0" borderId="9" xfId="3" applyNumberFormat="1" applyFont="1" applyFill="1" applyBorder="1" applyAlignment="1">
      <alignment horizontal="center" vertical="center" wrapText="1"/>
    </xf>
    <xf numFmtId="1" fontId="3" fillId="0" borderId="40" xfId="3" applyNumberFormat="1" applyFont="1" applyFill="1" applyBorder="1" applyAlignment="1">
      <alignment horizontal="right" vertical="center" wrapText="1"/>
    </xf>
    <xf numFmtId="1" fontId="3" fillId="0" borderId="35" xfId="3" applyNumberFormat="1" applyFont="1" applyFill="1" applyBorder="1" applyAlignment="1">
      <alignment horizontal="right" vertical="center" wrapText="1"/>
    </xf>
    <xf numFmtId="10" fontId="3" fillId="0" borderId="42" xfId="2" applyNumberFormat="1" applyFont="1" applyFill="1" applyBorder="1" applyAlignment="1">
      <alignment horizontal="center" vertical="center" wrapText="1"/>
    </xf>
    <xf numFmtId="10" fontId="3" fillId="0" borderId="37" xfId="2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top"/>
    </xf>
    <xf numFmtId="164" fontId="5" fillId="6" borderId="3" xfId="1" applyNumberFormat="1" applyFont="1" applyFill="1" applyBorder="1" applyAlignment="1">
      <alignment horizontal="right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10" borderId="3" xfId="0" applyNumberFormat="1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left" vertical="center" wrapText="1"/>
    </xf>
    <xf numFmtId="165" fontId="5" fillId="6" borderId="16" xfId="0" applyNumberFormat="1" applyFont="1" applyFill="1" applyBorder="1" applyAlignment="1">
      <alignment horizontal="center" vertical="center"/>
    </xf>
    <xf numFmtId="165" fontId="5" fillId="6" borderId="6" xfId="0" applyNumberFormat="1" applyFont="1" applyFill="1" applyBorder="1" applyAlignment="1">
      <alignment horizontal="center" vertical="center"/>
    </xf>
    <xf numFmtId="165" fontId="6" fillId="6" borderId="25" xfId="0" applyNumberFormat="1" applyFont="1" applyFill="1" applyBorder="1" applyAlignment="1">
      <alignment horizontal="center" vertical="center"/>
    </xf>
    <xf numFmtId="165" fontId="6" fillId="6" borderId="26" xfId="0" applyNumberFormat="1" applyFont="1" applyFill="1" applyBorder="1" applyAlignment="1">
      <alignment horizontal="center" vertical="center"/>
    </xf>
    <xf numFmtId="164" fontId="6" fillId="6" borderId="38" xfId="1" applyFont="1" applyFill="1" applyBorder="1" applyAlignment="1">
      <alignment horizontal="left" vertical="center"/>
    </xf>
    <xf numFmtId="164" fontId="6" fillId="6" borderId="0" xfId="1" applyFont="1" applyFill="1" applyBorder="1" applyAlignment="1">
      <alignment horizontal="left" vertical="center"/>
    </xf>
    <xf numFmtId="164" fontId="6" fillId="6" borderId="39" xfId="1" applyFont="1" applyFill="1" applyBorder="1" applyAlignment="1">
      <alignment horizontal="left" vertical="center"/>
    </xf>
    <xf numFmtId="164" fontId="6" fillId="6" borderId="34" xfId="1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47" xfId="0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right" vertical="center" wrapText="1"/>
    </xf>
    <xf numFmtId="164" fontId="25" fillId="11" borderId="47" xfId="1" applyNumberFormat="1" applyFont="1" applyFill="1" applyBorder="1" applyAlignment="1">
      <alignment horizontal="right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47" xfId="0" applyFont="1" applyFill="1" applyBorder="1" applyAlignment="1">
      <alignment horizontal="center" vertical="center" wrapText="1"/>
    </xf>
    <xf numFmtId="164" fontId="5" fillId="10" borderId="24" xfId="1" applyNumberFormat="1" applyFont="1" applyFill="1" applyBorder="1" applyAlignment="1">
      <alignment horizontal="right" vertical="center" wrapText="1"/>
    </xf>
    <xf numFmtId="164" fontId="5" fillId="10" borderId="47" xfId="1" applyNumberFormat="1" applyFont="1" applyFill="1" applyBorder="1" applyAlignment="1">
      <alignment horizontal="right" vertical="center" wrapText="1"/>
    </xf>
    <xf numFmtId="164" fontId="27" fillId="11" borderId="49" xfId="1" applyFont="1" applyFill="1" applyBorder="1" applyAlignment="1">
      <alignment vertical="center"/>
    </xf>
    <xf numFmtId="164" fontId="27" fillId="11" borderId="50" xfId="1" applyFont="1" applyFill="1" applyBorder="1" applyAlignment="1">
      <alignment vertical="center"/>
    </xf>
    <xf numFmtId="164" fontId="27" fillId="11" borderId="50" xfId="1" applyFont="1" applyFill="1" applyBorder="1" applyAlignment="1">
      <alignment horizontal="left" vertical="center" wrapText="1"/>
    </xf>
    <xf numFmtId="164" fontId="27" fillId="11" borderId="51" xfId="1" applyFont="1" applyFill="1" applyBorder="1" applyAlignment="1">
      <alignment horizontal="left" vertical="center" wrapText="1"/>
    </xf>
    <xf numFmtId="164" fontId="27" fillId="11" borderId="8" xfId="1" applyFont="1" applyFill="1" applyBorder="1" applyAlignment="1">
      <alignment vertical="center"/>
    </xf>
    <xf numFmtId="164" fontId="27" fillId="11" borderId="7" xfId="1" applyFont="1" applyFill="1" applyBorder="1" applyAlignment="1">
      <alignment vertical="center"/>
    </xf>
    <xf numFmtId="164" fontId="27" fillId="11" borderId="7" xfId="1" applyFont="1" applyFill="1" applyBorder="1" applyAlignment="1">
      <alignment horizontal="left" vertical="center"/>
    </xf>
    <xf numFmtId="164" fontId="27" fillId="11" borderId="48" xfId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left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80</xdr:row>
      <xdr:rowOff>0</xdr:rowOff>
    </xdr:from>
    <xdr:to>
      <xdr:col>6</xdr:col>
      <xdr:colOff>419099</xdr:colOff>
      <xdr:row>84</xdr:row>
      <xdr:rowOff>180975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66774" y="89134950"/>
          <a:ext cx="30575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CLAYTON</a:t>
          </a:r>
          <a:r>
            <a:rPr lang="pt-BR" sz="13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ARINI TEIXEIRA</a:t>
          </a: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ARQUITETO</a:t>
          </a:r>
          <a:r>
            <a:rPr lang="pt-BR" sz="13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CAU Nº </a:t>
          </a:r>
          <a:r>
            <a:rPr lang="pt-BR" sz="13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A23983-6</a:t>
          </a: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 e Responsável Técnico </a:t>
          </a:r>
          <a:endParaRPr lang="pt-BR" sz="1300" b="0">
            <a:ln>
              <a:solidFill>
                <a:sysClr val="windowText" lastClr="000000"/>
              </a:solidFill>
            </a:ln>
            <a:noFill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1333500</xdr:colOff>
      <xdr:row>80</xdr:row>
      <xdr:rowOff>28575</xdr:rowOff>
    </xdr:from>
    <xdr:to>
      <xdr:col>10</xdr:col>
      <xdr:colOff>7620</xdr:colOff>
      <xdr:row>83</xdr:row>
      <xdr:rowOff>152400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494020" y="51433095"/>
          <a:ext cx="3352800" cy="672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3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_________________________________</a:t>
          </a:r>
        </a:p>
        <a:p>
          <a:pPr algn="ctr"/>
          <a:r>
            <a:rPr lang="pt-BR" sz="13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TATIANA GUILHERMINO TAZINÁZZIO </a:t>
          </a: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PREFEITA</a:t>
          </a:r>
          <a:endParaRPr lang="pt-BR" sz="1300" b="0">
            <a:ln>
              <a:solidFill>
                <a:sysClr val="windowText" lastClr="000000"/>
              </a:solidFill>
            </a:ln>
            <a:noFill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21</xdr:row>
      <xdr:rowOff>28576</xdr:rowOff>
    </xdr:from>
    <xdr:to>
      <xdr:col>2</xdr:col>
      <xdr:colOff>2667001</xdr:colOff>
      <xdr:row>26</xdr:row>
      <xdr:rowOff>137160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685925" y="5354956"/>
          <a:ext cx="2200276" cy="1022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3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</a:t>
          </a:r>
        </a:p>
        <a:p>
          <a:pPr algn="ctr"/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CLAYTON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ARINI TEIXEIRA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ARQUITETO</a:t>
          </a:r>
          <a:r>
            <a:rPr lang="pt-BR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CAU Nº </a:t>
          </a:r>
          <a:r>
            <a:rPr lang="pt-BR" sz="10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A23983-6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 e Responsável Técnico</a:t>
          </a:r>
        </a:p>
        <a:p>
          <a:pPr algn="ctr"/>
          <a:r>
            <a:rPr lang="pt-BR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RRT n° </a:t>
          </a:r>
          <a:r>
            <a:rPr lang="pt-BR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SI12863969R01CT001</a:t>
          </a:r>
          <a:endParaRPr lang="pt-BR" sz="10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</xdr:colOff>
      <xdr:row>21</xdr:row>
      <xdr:rowOff>28574</xdr:rowOff>
    </xdr:from>
    <xdr:to>
      <xdr:col>8</xdr:col>
      <xdr:colOff>304799</xdr:colOff>
      <xdr:row>24</xdr:row>
      <xdr:rowOff>152399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4371975" y="10163174"/>
          <a:ext cx="3543299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3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_________________________</a:t>
          </a:r>
        </a:p>
        <a:p>
          <a:pPr algn="ctr"/>
          <a:r>
            <a:rPr lang="pt-BR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TATIANA GUILHERMINO TAZINÁZZIO</a:t>
          </a: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PREFEITA</a:t>
          </a:r>
          <a:endParaRPr lang="pt-BR" sz="1000" b="0">
            <a:ln>
              <a:solidFill>
                <a:sysClr val="windowText" lastClr="000000"/>
              </a:solidFill>
            </a:ln>
            <a:noFill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zoomScaleNormal="100" workbookViewId="0">
      <selection activeCell="A3" sqref="A3:C3"/>
    </sheetView>
  </sheetViews>
  <sheetFormatPr defaultRowHeight="14.4" x14ac:dyDescent="0.3"/>
  <cols>
    <col min="1" max="1" width="13.6640625" customWidth="1"/>
    <col min="3" max="3" width="6" customWidth="1"/>
    <col min="4" max="4" width="5.44140625" customWidth="1"/>
    <col min="8" max="8" width="50.44140625" customWidth="1"/>
    <col min="11" max="11" width="11" customWidth="1"/>
    <col min="12" max="12" width="12" bestFit="1" customWidth="1"/>
    <col min="13" max="13" width="16.6640625" customWidth="1"/>
  </cols>
  <sheetData>
    <row r="1" spans="1:13" x14ac:dyDescent="0.3">
      <c r="A1" s="240" t="s">
        <v>96</v>
      </c>
      <c r="B1" s="240"/>
      <c r="C1" s="240"/>
      <c r="D1" s="240"/>
      <c r="E1" s="240"/>
      <c r="F1" s="240"/>
      <c r="G1" s="240"/>
      <c r="H1" s="240"/>
      <c r="I1" s="240" t="s">
        <v>130</v>
      </c>
      <c r="J1" s="240"/>
      <c r="K1" s="240"/>
      <c r="L1" s="240"/>
      <c r="M1" s="240"/>
    </row>
    <row r="2" spans="1:13" x14ac:dyDescent="0.3">
      <c r="A2" s="238" t="s">
        <v>97</v>
      </c>
      <c r="B2" s="239"/>
      <c r="C2" s="239"/>
      <c r="D2" s="239"/>
      <c r="E2" s="239"/>
      <c r="F2" s="239"/>
      <c r="G2" s="239"/>
      <c r="H2" s="239"/>
      <c r="I2" s="240" t="s">
        <v>0</v>
      </c>
      <c r="J2" s="240"/>
      <c r="K2" s="240"/>
      <c r="L2" s="240"/>
      <c r="M2" s="240"/>
    </row>
    <row r="3" spans="1:13" x14ac:dyDescent="0.3">
      <c r="A3" s="241" t="s">
        <v>118</v>
      </c>
      <c r="B3" s="241"/>
      <c r="C3" s="241"/>
      <c r="D3" s="239"/>
      <c r="E3" s="239"/>
      <c r="F3" s="239"/>
      <c r="G3" s="239"/>
      <c r="H3" s="239"/>
      <c r="I3" s="239"/>
      <c r="J3" s="239"/>
      <c r="K3" s="239"/>
      <c r="L3" s="239"/>
      <c r="M3" s="242"/>
    </row>
    <row r="4" spans="1:13" ht="15" thickBot="1" x14ac:dyDescent="0.35">
      <c r="A4" s="238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42"/>
    </row>
    <row r="5" spans="1:13" ht="15" thickBot="1" x14ac:dyDescent="0.35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</row>
    <row r="6" spans="1:13" ht="36" customHeight="1" x14ac:dyDescent="0.3">
      <c r="A6" s="246" t="s">
        <v>2</v>
      </c>
      <c r="B6" s="247"/>
      <c r="C6" s="247"/>
      <c r="D6" s="247"/>
      <c r="E6" s="247"/>
      <c r="F6" s="247"/>
      <c r="G6" s="247"/>
      <c r="H6" s="247"/>
      <c r="I6" s="250" t="s">
        <v>73</v>
      </c>
      <c r="J6" s="250"/>
      <c r="K6" s="250"/>
      <c r="L6" s="250" t="s">
        <v>100</v>
      </c>
      <c r="M6" s="251"/>
    </row>
    <row r="7" spans="1:13" x14ac:dyDescent="0.3">
      <c r="A7" s="248"/>
      <c r="B7" s="249"/>
      <c r="C7" s="249"/>
      <c r="D7" s="249"/>
      <c r="E7" s="249"/>
      <c r="F7" s="249"/>
      <c r="G7" s="249"/>
      <c r="H7" s="249"/>
      <c r="I7" s="252" t="s">
        <v>3</v>
      </c>
      <c r="J7" s="252"/>
      <c r="K7" s="253"/>
      <c r="L7" s="254">
        <v>0.25</v>
      </c>
      <c r="M7" s="255"/>
    </row>
    <row r="8" spans="1:13" ht="26.4" customHeight="1" x14ac:dyDescent="0.3">
      <c r="A8" s="142" t="s">
        <v>4</v>
      </c>
      <c r="B8" s="143" t="s">
        <v>5</v>
      </c>
      <c r="C8" s="258" t="s">
        <v>6</v>
      </c>
      <c r="D8" s="258"/>
      <c r="E8" s="259" t="s">
        <v>7</v>
      </c>
      <c r="F8" s="259"/>
      <c r="G8" s="259"/>
      <c r="H8" s="259"/>
      <c r="I8" s="142" t="s">
        <v>8</v>
      </c>
      <c r="J8" s="144" t="s">
        <v>9</v>
      </c>
      <c r="K8" s="144" t="s">
        <v>10</v>
      </c>
      <c r="L8" s="144" t="s">
        <v>11</v>
      </c>
      <c r="M8" s="144" t="s">
        <v>12</v>
      </c>
    </row>
    <row r="9" spans="1:13" ht="24.9" customHeight="1" x14ac:dyDescent="0.3">
      <c r="A9" s="260" t="s">
        <v>69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</row>
    <row r="10" spans="1:13" ht="24.9" customHeight="1" x14ac:dyDescent="0.3">
      <c r="A10" s="256"/>
      <c r="B10" s="256"/>
      <c r="C10" s="261">
        <v>1</v>
      </c>
      <c r="D10" s="261"/>
      <c r="E10" s="262" t="s">
        <v>13</v>
      </c>
      <c r="F10" s="262"/>
      <c r="G10" s="262"/>
      <c r="H10" s="262"/>
      <c r="I10" s="145"/>
      <c r="J10" s="146"/>
      <c r="K10" s="147"/>
      <c r="L10" s="147"/>
      <c r="M10" s="148"/>
    </row>
    <row r="11" spans="1:13" ht="24.9" customHeight="1" x14ac:dyDescent="0.3">
      <c r="A11" s="149"/>
      <c r="B11" s="150"/>
      <c r="C11" s="243" t="s">
        <v>14</v>
      </c>
      <c r="D11" s="243"/>
      <c r="E11" s="244" t="s">
        <v>15</v>
      </c>
      <c r="F11" s="244"/>
      <c r="G11" s="244"/>
      <c r="H11" s="244"/>
      <c r="I11" s="150"/>
      <c r="J11" s="151"/>
      <c r="K11" s="152"/>
      <c r="L11" s="152"/>
      <c r="M11" s="153"/>
    </row>
    <row r="12" spans="1:13" ht="19.95" customHeight="1" x14ac:dyDescent="0.3">
      <c r="A12" s="140" t="s">
        <v>16</v>
      </c>
      <c r="B12" s="170" t="s">
        <v>71</v>
      </c>
      <c r="C12" s="205" t="s">
        <v>17</v>
      </c>
      <c r="D12" s="205"/>
      <c r="E12" s="201" t="s">
        <v>72</v>
      </c>
      <c r="F12" s="201"/>
      <c r="G12" s="201"/>
      <c r="H12" s="201"/>
      <c r="I12" s="9" t="s">
        <v>24</v>
      </c>
      <c r="J12" s="10">
        <v>6</v>
      </c>
      <c r="K12" s="173">
        <v>894.32</v>
      </c>
      <c r="L12" s="11">
        <f>IF(K12="","",ROUND(K12*J12,2))</f>
        <v>5365.92</v>
      </c>
      <c r="M12" s="154">
        <f>IF(K12="","",ROUND(L12*(1+$L$7),2))</f>
        <v>6707.4</v>
      </c>
    </row>
    <row r="13" spans="1:13" ht="24.9" customHeight="1" x14ac:dyDescent="0.3">
      <c r="A13" s="140"/>
      <c r="B13" s="140"/>
      <c r="C13" s="205"/>
      <c r="D13" s="205"/>
      <c r="E13" s="201"/>
      <c r="F13" s="201"/>
      <c r="G13" s="201"/>
      <c r="H13" s="201"/>
      <c r="I13" s="9" t="str">
        <f>IF(A13="SINAPI",IF(B13="","",VLOOKUP(B13,#REF!,3,0)),IF(A13="CPOS",IF(B13="","",VLOOKUP(B13,#REF!,4,0)),""))</f>
        <v/>
      </c>
      <c r="J13" s="155"/>
      <c r="K13" s="156" t="s">
        <v>18</v>
      </c>
      <c r="L13" s="257">
        <f>SUM(M12)</f>
        <v>6707.4</v>
      </c>
      <c r="M13" s="257"/>
    </row>
    <row r="14" spans="1:13" s="36" customFormat="1" ht="24.9" customHeight="1" x14ac:dyDescent="0.3">
      <c r="A14" s="237" t="s">
        <v>13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28">
        <f>SUM(L13)</f>
        <v>6707.4</v>
      </c>
      <c r="M14" s="228"/>
    </row>
    <row r="15" spans="1:13" s="36" customFormat="1" ht="24.9" customHeight="1" x14ac:dyDescent="0.3">
      <c r="A15" s="205"/>
      <c r="B15" s="205"/>
      <c r="C15" s="205"/>
      <c r="D15" s="205"/>
      <c r="E15" s="227"/>
      <c r="F15" s="227"/>
      <c r="G15" s="227"/>
      <c r="H15" s="227"/>
      <c r="I15" s="205"/>
      <c r="J15" s="205"/>
      <c r="K15" s="205"/>
      <c r="L15" s="205"/>
      <c r="M15" s="205"/>
    </row>
    <row r="16" spans="1:13" s="36" customFormat="1" ht="24.9" customHeight="1" x14ac:dyDescent="0.3">
      <c r="A16" s="132"/>
      <c r="B16" s="133"/>
      <c r="C16" s="229">
        <v>2</v>
      </c>
      <c r="D16" s="230"/>
      <c r="E16" s="231" t="s">
        <v>74</v>
      </c>
      <c r="F16" s="232"/>
      <c r="G16" s="232"/>
      <c r="H16" s="232"/>
      <c r="I16" s="134"/>
      <c r="J16" s="135"/>
      <c r="K16" s="136"/>
      <c r="L16" s="136"/>
      <c r="M16" s="137"/>
    </row>
    <row r="17" spans="1:13" s="36" customFormat="1" ht="24.9" customHeight="1" x14ac:dyDescent="0.3">
      <c r="A17" s="1"/>
      <c r="B17" s="2"/>
      <c r="C17" s="233" t="s">
        <v>45</v>
      </c>
      <c r="D17" s="234"/>
      <c r="E17" s="235" t="s">
        <v>75</v>
      </c>
      <c r="F17" s="236"/>
      <c r="G17" s="236"/>
      <c r="H17" s="236"/>
      <c r="I17" s="3"/>
      <c r="J17" s="4"/>
      <c r="K17" s="5"/>
      <c r="L17" s="5"/>
      <c r="M17" s="6"/>
    </row>
    <row r="18" spans="1:13" s="160" customFormat="1" ht="30" customHeight="1" x14ac:dyDescent="0.3">
      <c r="A18" s="161" t="s">
        <v>16</v>
      </c>
      <c r="B18" s="170" t="s">
        <v>48</v>
      </c>
      <c r="C18" s="205" t="s">
        <v>127</v>
      </c>
      <c r="D18" s="205"/>
      <c r="E18" s="184" t="s">
        <v>49</v>
      </c>
      <c r="F18" s="185"/>
      <c r="G18" s="185"/>
      <c r="H18" s="186"/>
      <c r="I18" s="163" t="s">
        <v>24</v>
      </c>
      <c r="J18" s="164">
        <v>341.68</v>
      </c>
      <c r="K18" s="174">
        <v>4.09</v>
      </c>
      <c r="L18" s="165">
        <f>IF(K18="","",ROUND(K18*J18,2))</f>
        <v>1397.47</v>
      </c>
      <c r="M18" s="166">
        <f>IF(K18="","",ROUND(L18*(1+$L$7),2))</f>
        <v>1746.84</v>
      </c>
    </row>
    <row r="19" spans="1:13" s="36" customFormat="1" ht="24.9" customHeight="1" x14ac:dyDescent="0.3">
      <c r="A19" s="158"/>
      <c r="B19" s="159"/>
      <c r="C19" s="200"/>
      <c r="D19" s="200"/>
      <c r="E19" s="186"/>
      <c r="F19" s="201"/>
      <c r="G19" s="201"/>
      <c r="H19" s="184"/>
      <c r="I19" s="13" t="str">
        <f>IF(A19="SINAPI",IF(B19="","",VLOOKUP(B19,#REF!,3,0)),IF(A19="CPOS",IF(B19="","",VLOOKUP(B19,#REF!,4,0)),""))</f>
        <v/>
      </c>
      <c r="J19" s="14"/>
      <c r="K19" s="15" t="s">
        <v>18</v>
      </c>
      <c r="L19" s="219">
        <f>SUM(M18:M18)</f>
        <v>1746.84</v>
      </c>
      <c r="M19" s="220"/>
    </row>
    <row r="20" spans="1:13" s="36" customFormat="1" ht="24.9" customHeight="1" x14ac:dyDescent="0.3">
      <c r="A20" s="1"/>
      <c r="B20" s="2"/>
      <c r="C20" s="233" t="s">
        <v>46</v>
      </c>
      <c r="D20" s="234"/>
      <c r="E20" s="235" t="s">
        <v>82</v>
      </c>
      <c r="F20" s="236"/>
      <c r="G20" s="236"/>
      <c r="H20" s="236"/>
      <c r="I20" s="3"/>
      <c r="J20" s="4"/>
      <c r="K20" s="5"/>
      <c r="L20" s="5"/>
      <c r="M20" s="6"/>
    </row>
    <row r="21" spans="1:13" s="160" customFormat="1" ht="45" customHeight="1" x14ac:dyDescent="0.3">
      <c r="A21" s="179" t="s">
        <v>19</v>
      </c>
      <c r="B21" s="179">
        <v>94267</v>
      </c>
      <c r="C21" s="183" t="s">
        <v>52</v>
      </c>
      <c r="D21" s="183"/>
      <c r="E21" s="184" t="s">
        <v>98</v>
      </c>
      <c r="F21" s="185"/>
      <c r="G21" s="185"/>
      <c r="H21" s="186"/>
      <c r="I21" s="163" t="s">
        <v>25</v>
      </c>
      <c r="J21" s="164">
        <v>95</v>
      </c>
      <c r="K21" s="181">
        <v>53.7</v>
      </c>
      <c r="L21" s="165">
        <f t="shared" ref="L21" si="0">IF(K21="","",ROUND(K21*J21,2))</f>
        <v>5101.5</v>
      </c>
      <c r="M21" s="166">
        <f t="shared" ref="M21" si="1">IF(K21="","",ROUND(L21*(1+$L$7),2))</f>
        <v>6376.88</v>
      </c>
    </row>
    <row r="22" spans="1:13" s="160" customFormat="1" ht="19.95" customHeight="1" x14ac:dyDescent="0.3">
      <c r="A22" s="161" t="s">
        <v>16</v>
      </c>
      <c r="B22" s="171" t="s">
        <v>23</v>
      </c>
      <c r="C22" s="183" t="s">
        <v>63</v>
      </c>
      <c r="D22" s="183"/>
      <c r="E22" s="184" t="s">
        <v>28</v>
      </c>
      <c r="F22" s="185"/>
      <c r="G22" s="185"/>
      <c r="H22" s="186"/>
      <c r="I22" s="163" t="s">
        <v>26</v>
      </c>
      <c r="J22" s="164">
        <v>17.079999999999998</v>
      </c>
      <c r="K22" s="174">
        <v>171.37</v>
      </c>
      <c r="L22" s="165">
        <f>IF(K22="","",ROUND(K22*J22,2))</f>
        <v>2927</v>
      </c>
      <c r="M22" s="166">
        <f>IF(K22="","",ROUND(L22*(1+$L$7),2))</f>
        <v>3658.75</v>
      </c>
    </row>
    <row r="23" spans="1:13" s="160" customFormat="1" ht="40.049999999999997" customHeight="1" x14ac:dyDescent="0.3">
      <c r="A23" s="178" t="s">
        <v>19</v>
      </c>
      <c r="B23" s="162">
        <v>94991</v>
      </c>
      <c r="C23" s="183" t="s">
        <v>64</v>
      </c>
      <c r="D23" s="183"/>
      <c r="E23" s="184" t="s">
        <v>58</v>
      </c>
      <c r="F23" s="185"/>
      <c r="G23" s="185"/>
      <c r="H23" s="186"/>
      <c r="I23" s="163" t="s">
        <v>26</v>
      </c>
      <c r="J23" s="167">
        <v>17.079999999999998</v>
      </c>
      <c r="K23" s="174">
        <v>653.51</v>
      </c>
      <c r="L23" s="165">
        <f>IF(K23="","",ROUND(K23*J23,2))</f>
        <v>11161.95</v>
      </c>
      <c r="M23" s="166">
        <f>IF(K23="","",ROUND(L23*(1+$L$7),2))</f>
        <v>13952.44</v>
      </c>
    </row>
    <row r="24" spans="1:13" s="160" customFormat="1" ht="55.05" customHeight="1" x14ac:dyDescent="0.3">
      <c r="A24" s="161" t="s">
        <v>19</v>
      </c>
      <c r="B24" s="16">
        <v>94277</v>
      </c>
      <c r="C24" s="183" t="s">
        <v>99</v>
      </c>
      <c r="D24" s="183"/>
      <c r="E24" s="184" t="s">
        <v>102</v>
      </c>
      <c r="F24" s="185"/>
      <c r="G24" s="185"/>
      <c r="H24" s="186"/>
      <c r="I24" s="163" t="s">
        <v>26</v>
      </c>
      <c r="J24" s="164">
        <v>36</v>
      </c>
      <c r="K24" s="174">
        <v>42.32</v>
      </c>
      <c r="L24" s="165">
        <f t="shared" ref="L24" si="2">IF(K24="","",ROUND(K24*J24,2))</f>
        <v>1523.52</v>
      </c>
      <c r="M24" s="166">
        <f t="shared" ref="M24" si="3">IF(K24="","",ROUND(L24*(1+$L$7),2))</f>
        <v>1904.4</v>
      </c>
    </row>
    <row r="25" spans="1:13" s="36" customFormat="1" ht="30" customHeight="1" x14ac:dyDescent="0.3">
      <c r="A25" s="7" t="s">
        <v>19</v>
      </c>
      <c r="B25" s="16">
        <v>92397</v>
      </c>
      <c r="C25" s="183" t="s">
        <v>101</v>
      </c>
      <c r="D25" s="183"/>
      <c r="E25" s="184" t="s">
        <v>76</v>
      </c>
      <c r="F25" s="185"/>
      <c r="G25" s="185"/>
      <c r="H25" s="186"/>
      <c r="I25" s="9" t="s">
        <v>26</v>
      </c>
      <c r="J25" s="10">
        <v>42.5</v>
      </c>
      <c r="K25" s="174">
        <v>66.47</v>
      </c>
      <c r="L25" s="11">
        <f t="shared" ref="L25:L26" si="4">IF(K25="","",ROUND(K25*J25,2))</f>
        <v>2824.98</v>
      </c>
      <c r="M25" s="12">
        <f t="shared" ref="M25:M26" si="5">IF(K25="","",ROUND(L25*(1+$L$7),2))</f>
        <v>3531.23</v>
      </c>
    </row>
    <row r="26" spans="1:13" s="160" customFormat="1" ht="19.95" customHeight="1" x14ac:dyDescent="0.3">
      <c r="A26" s="161" t="s">
        <v>16</v>
      </c>
      <c r="B26" s="170" t="s">
        <v>57</v>
      </c>
      <c r="C26" s="183" t="s">
        <v>120</v>
      </c>
      <c r="D26" s="183"/>
      <c r="E26" s="184" t="s">
        <v>56</v>
      </c>
      <c r="F26" s="185"/>
      <c r="G26" s="185"/>
      <c r="H26" s="186"/>
      <c r="I26" s="163" t="s">
        <v>24</v>
      </c>
      <c r="J26" s="164">
        <v>1581.5</v>
      </c>
      <c r="K26" s="174">
        <v>13.72</v>
      </c>
      <c r="L26" s="165">
        <f t="shared" si="4"/>
        <v>21698.18</v>
      </c>
      <c r="M26" s="166">
        <f t="shared" si="5"/>
        <v>27122.73</v>
      </c>
    </row>
    <row r="27" spans="1:13" s="36" customFormat="1" ht="24.9" customHeight="1" x14ac:dyDescent="0.3">
      <c r="A27" s="157"/>
      <c r="B27" s="23"/>
      <c r="C27" s="200"/>
      <c r="D27" s="200"/>
      <c r="E27" s="186"/>
      <c r="F27" s="201"/>
      <c r="G27" s="201"/>
      <c r="H27" s="184"/>
      <c r="I27" s="13" t="str">
        <f>IF(A27="SINAPI",IF(B27="","",VLOOKUP(B27,#REF!,3,0)),IF(A27="CPOS",IF(B27="","",VLOOKUP(B27,#REF!,4,0)),""))</f>
        <v/>
      </c>
      <c r="J27" s="14"/>
      <c r="K27" s="15" t="s">
        <v>18</v>
      </c>
      <c r="L27" s="219">
        <f>IF(SUM(M21:M26)=0,"",SUM(M21:M26))</f>
        <v>56546.43</v>
      </c>
      <c r="M27" s="220"/>
    </row>
    <row r="28" spans="1:13" s="36" customFormat="1" ht="24.9" customHeight="1" x14ac:dyDescent="0.3">
      <c r="A28" s="17"/>
      <c r="B28" s="18"/>
      <c r="C28" s="263" t="s">
        <v>47</v>
      </c>
      <c r="D28" s="264"/>
      <c r="E28" s="215" t="s">
        <v>123</v>
      </c>
      <c r="F28" s="216"/>
      <c r="G28" s="216"/>
      <c r="H28" s="216"/>
      <c r="I28" s="19"/>
      <c r="J28" s="20"/>
      <c r="K28" s="21"/>
      <c r="L28" s="21"/>
      <c r="M28" s="22"/>
    </row>
    <row r="29" spans="1:13" s="36" customFormat="1" ht="30" customHeight="1" x14ac:dyDescent="0.3">
      <c r="A29" s="161" t="s">
        <v>19</v>
      </c>
      <c r="B29" s="170">
        <v>103315</v>
      </c>
      <c r="C29" s="205" t="s">
        <v>59</v>
      </c>
      <c r="D29" s="205"/>
      <c r="E29" s="184" t="s">
        <v>77</v>
      </c>
      <c r="F29" s="185"/>
      <c r="G29" s="185"/>
      <c r="H29" s="186"/>
      <c r="I29" s="9" t="s">
        <v>24</v>
      </c>
      <c r="J29" s="10">
        <v>16.5</v>
      </c>
      <c r="K29" s="174">
        <v>297.24</v>
      </c>
      <c r="L29" s="11">
        <f t="shared" ref="L29:L34" si="6">IF(K29="","",ROUND(K29*J29,2))</f>
        <v>4904.46</v>
      </c>
      <c r="M29" s="12">
        <f t="shared" ref="M29:M34" si="7">IF(K29="","",ROUND(L29*(1+$L$7),2))</f>
        <v>6130.58</v>
      </c>
    </row>
    <row r="30" spans="1:13" s="36" customFormat="1" ht="19.95" customHeight="1" x14ac:dyDescent="0.3">
      <c r="A30" s="161" t="s">
        <v>16</v>
      </c>
      <c r="B30" s="162" t="s">
        <v>78</v>
      </c>
      <c r="C30" s="205" t="s">
        <v>60</v>
      </c>
      <c r="D30" s="205"/>
      <c r="E30" s="184" t="s">
        <v>79</v>
      </c>
      <c r="F30" s="185"/>
      <c r="G30" s="185"/>
      <c r="H30" s="186"/>
      <c r="I30" s="163" t="s">
        <v>24</v>
      </c>
      <c r="J30" s="164">
        <v>7.91</v>
      </c>
      <c r="K30" s="174">
        <v>262.24</v>
      </c>
      <c r="L30" s="11">
        <f t="shared" si="6"/>
        <v>2074.3200000000002</v>
      </c>
      <c r="M30" s="12">
        <f t="shared" si="7"/>
        <v>2592.9</v>
      </c>
    </row>
    <row r="31" spans="1:13" s="36" customFormat="1" ht="30" customHeight="1" x14ac:dyDescent="0.3">
      <c r="A31" s="161" t="s">
        <v>16</v>
      </c>
      <c r="B31" s="162" t="s">
        <v>80</v>
      </c>
      <c r="C31" s="205" t="s">
        <v>65</v>
      </c>
      <c r="D31" s="205"/>
      <c r="E31" s="184" t="s">
        <v>81</v>
      </c>
      <c r="F31" s="185"/>
      <c r="G31" s="185"/>
      <c r="H31" s="186"/>
      <c r="I31" s="163" t="s">
        <v>27</v>
      </c>
      <c r="J31" s="164">
        <v>1</v>
      </c>
      <c r="K31" s="175">
        <v>1187.3699999999999</v>
      </c>
      <c r="L31" s="11">
        <f t="shared" si="6"/>
        <v>1187.3699999999999</v>
      </c>
      <c r="M31" s="12">
        <f t="shared" si="7"/>
        <v>1484.21</v>
      </c>
    </row>
    <row r="32" spans="1:13" s="160" customFormat="1" ht="19.95" customHeight="1" x14ac:dyDescent="0.3">
      <c r="A32" s="180" t="s">
        <v>105</v>
      </c>
      <c r="B32" s="170" t="s">
        <v>106</v>
      </c>
      <c r="C32" s="205" t="s">
        <v>66</v>
      </c>
      <c r="D32" s="205"/>
      <c r="E32" s="184" t="s">
        <v>107</v>
      </c>
      <c r="F32" s="185"/>
      <c r="G32" s="185"/>
      <c r="H32" s="186"/>
      <c r="I32" s="163" t="s">
        <v>108</v>
      </c>
      <c r="J32" s="167">
        <v>2</v>
      </c>
      <c r="K32" s="182">
        <v>1908.4</v>
      </c>
      <c r="L32" s="165">
        <f t="shared" si="6"/>
        <v>3816.8</v>
      </c>
      <c r="M32" s="166">
        <f t="shared" si="7"/>
        <v>4771</v>
      </c>
    </row>
    <row r="33" spans="1:13" s="160" customFormat="1" ht="19.95" customHeight="1" x14ac:dyDescent="0.3">
      <c r="A33" s="161" t="s">
        <v>16</v>
      </c>
      <c r="B33" s="170" t="s">
        <v>119</v>
      </c>
      <c r="C33" s="205" t="s">
        <v>109</v>
      </c>
      <c r="D33" s="205"/>
      <c r="E33" s="184" t="s">
        <v>122</v>
      </c>
      <c r="F33" s="185"/>
      <c r="G33" s="185"/>
      <c r="H33" s="186"/>
      <c r="I33" s="163" t="s">
        <v>108</v>
      </c>
      <c r="J33" s="164">
        <v>1</v>
      </c>
      <c r="K33" s="174">
        <v>2018.96</v>
      </c>
      <c r="L33" s="165">
        <f t="shared" ref="L33" si="8">IF(K33="","",ROUND(K33*J33,2))</f>
        <v>2018.96</v>
      </c>
      <c r="M33" s="166">
        <f t="shared" ref="M33" si="9">IF(K33="","",ROUND(L33*(1+$L$7),2))</f>
        <v>2523.6999999999998</v>
      </c>
    </row>
    <row r="34" spans="1:13" s="36" customFormat="1" ht="30" customHeight="1" x14ac:dyDescent="0.3">
      <c r="A34" s="161" t="s">
        <v>16</v>
      </c>
      <c r="B34" s="170" t="s">
        <v>125</v>
      </c>
      <c r="C34" s="205" t="s">
        <v>126</v>
      </c>
      <c r="D34" s="205"/>
      <c r="E34" s="184" t="s">
        <v>124</v>
      </c>
      <c r="F34" s="185"/>
      <c r="G34" s="185"/>
      <c r="H34" s="186"/>
      <c r="I34" s="163" t="s">
        <v>27</v>
      </c>
      <c r="J34" s="164">
        <v>6</v>
      </c>
      <c r="K34" s="174">
        <v>1185.77</v>
      </c>
      <c r="L34" s="11">
        <f t="shared" si="6"/>
        <v>7114.62</v>
      </c>
      <c r="M34" s="12">
        <f t="shared" si="7"/>
        <v>8893.2800000000007</v>
      </c>
    </row>
    <row r="35" spans="1:13" s="36" customFormat="1" ht="24.9" customHeight="1" thickBot="1" x14ac:dyDescent="0.35">
      <c r="A35" s="131"/>
      <c r="B35" s="130"/>
      <c r="C35" s="200"/>
      <c r="D35" s="200"/>
      <c r="E35" s="185"/>
      <c r="F35" s="185"/>
      <c r="G35" s="185"/>
      <c r="H35" s="185"/>
      <c r="I35" s="13" t="str">
        <f>IF(A35="SINAPI",IF(B35="","",VLOOKUP(B35,#REF!,3,0)),IF(A35="CPOS",IF(B35="","",VLOOKUP(B35,#REF!,4,0)),""))</f>
        <v/>
      </c>
      <c r="J35" s="14"/>
      <c r="K35" s="15" t="s">
        <v>18</v>
      </c>
      <c r="L35" s="219">
        <f>SUM(M29:M34)</f>
        <v>26395.67</v>
      </c>
      <c r="M35" s="220"/>
    </row>
    <row r="36" spans="1:13" s="36" customFormat="1" ht="24.9" customHeight="1" thickBot="1" x14ac:dyDescent="0.35">
      <c r="A36" s="276" t="str">
        <f>E16</f>
        <v>ÁREA DE INTERVENÇÃO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  <c r="L36" s="279">
        <f>SUM(L19,L27,L35)</f>
        <v>84688.94</v>
      </c>
      <c r="M36" s="280"/>
    </row>
    <row r="37" spans="1:13" s="36" customFormat="1" ht="24.9" customHeight="1" x14ac:dyDescent="0.3">
      <c r="A37" s="217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18"/>
    </row>
    <row r="38" spans="1:13" s="36" customFormat="1" ht="24.9" customHeight="1" x14ac:dyDescent="0.3">
      <c r="A38" s="132"/>
      <c r="B38" s="133"/>
      <c r="C38" s="229">
        <v>3</v>
      </c>
      <c r="D38" s="230"/>
      <c r="E38" s="231" t="s">
        <v>55</v>
      </c>
      <c r="F38" s="232"/>
      <c r="G38" s="232"/>
      <c r="H38" s="232"/>
      <c r="I38" s="134"/>
      <c r="J38" s="135"/>
      <c r="K38" s="136"/>
      <c r="L38" s="136"/>
      <c r="M38" s="137"/>
    </row>
    <row r="39" spans="1:13" s="36" customFormat="1" ht="24.9" customHeight="1" x14ac:dyDescent="0.3">
      <c r="A39" s="1"/>
      <c r="B39" s="2"/>
      <c r="C39" s="233" t="s">
        <v>20</v>
      </c>
      <c r="D39" s="234"/>
      <c r="E39" s="235" t="s">
        <v>94</v>
      </c>
      <c r="F39" s="236"/>
      <c r="G39" s="236"/>
      <c r="H39" s="236"/>
      <c r="I39" s="3"/>
      <c r="J39" s="4"/>
      <c r="K39" s="5"/>
      <c r="L39" s="5"/>
      <c r="M39" s="6"/>
    </row>
    <row r="40" spans="1:13" s="36" customFormat="1" ht="19.95" customHeight="1" x14ac:dyDescent="0.3">
      <c r="A40" s="161" t="s">
        <v>16</v>
      </c>
      <c r="B40" s="172" t="s">
        <v>50</v>
      </c>
      <c r="C40" s="205" t="s">
        <v>21</v>
      </c>
      <c r="D40" s="205"/>
      <c r="E40" s="184" t="s">
        <v>51</v>
      </c>
      <c r="F40" s="185"/>
      <c r="G40" s="185"/>
      <c r="H40" s="186"/>
      <c r="I40" s="163" t="s">
        <v>24</v>
      </c>
      <c r="J40" s="164">
        <v>1.92</v>
      </c>
      <c r="K40" s="174">
        <v>82.29</v>
      </c>
      <c r="L40" s="11">
        <f t="shared" ref="L40:L49" si="10">IF(K40="","",ROUND(K40*J40,2))</f>
        <v>158</v>
      </c>
      <c r="M40" s="12">
        <f t="shared" ref="M40:M49" si="11">IF(K40="","",ROUND(L40*(1+$L$7),2))</f>
        <v>197.5</v>
      </c>
    </row>
    <row r="41" spans="1:13" s="160" customFormat="1" ht="40.049999999999997" customHeight="1" x14ac:dyDescent="0.3">
      <c r="A41" s="161" t="s">
        <v>19</v>
      </c>
      <c r="B41" s="24">
        <v>101498</v>
      </c>
      <c r="C41" s="205" t="s">
        <v>22</v>
      </c>
      <c r="D41" s="205"/>
      <c r="E41" s="184" t="s">
        <v>84</v>
      </c>
      <c r="F41" s="185"/>
      <c r="G41" s="185"/>
      <c r="H41" s="186"/>
      <c r="I41" s="163" t="s">
        <v>27</v>
      </c>
      <c r="J41" s="164">
        <v>1</v>
      </c>
      <c r="K41" s="141">
        <v>1864.37</v>
      </c>
      <c r="L41" s="165">
        <f t="shared" si="10"/>
        <v>1864.37</v>
      </c>
      <c r="M41" s="166">
        <f t="shared" si="11"/>
        <v>2330.46</v>
      </c>
    </row>
    <row r="42" spans="1:13" s="160" customFormat="1" ht="30" customHeight="1" x14ac:dyDescent="0.3">
      <c r="A42" s="161" t="s">
        <v>16</v>
      </c>
      <c r="B42" s="24" t="s">
        <v>93</v>
      </c>
      <c r="C42" s="205" t="s">
        <v>86</v>
      </c>
      <c r="D42" s="205"/>
      <c r="E42" s="184" t="s">
        <v>85</v>
      </c>
      <c r="F42" s="185"/>
      <c r="G42" s="185"/>
      <c r="H42" s="186"/>
      <c r="I42" s="163" t="s">
        <v>27</v>
      </c>
      <c r="J42" s="164">
        <v>1</v>
      </c>
      <c r="K42" s="141">
        <v>1767.86</v>
      </c>
      <c r="L42" s="165">
        <f t="shared" ref="L42" si="12">IF(K42="","",ROUND(K42*J42,2))</f>
        <v>1767.86</v>
      </c>
      <c r="M42" s="166">
        <f t="shared" ref="M42" si="13">IF(K42="","",ROUND(L42*(1+$L$7),2))</f>
        <v>2209.83</v>
      </c>
    </row>
    <row r="43" spans="1:13" s="160" customFormat="1" ht="19.95" customHeight="1" x14ac:dyDescent="0.3">
      <c r="A43" s="161" t="s">
        <v>16</v>
      </c>
      <c r="B43" s="24" t="s">
        <v>83</v>
      </c>
      <c r="C43" s="205" t="s">
        <v>87</v>
      </c>
      <c r="D43" s="205"/>
      <c r="E43" s="184" t="s">
        <v>95</v>
      </c>
      <c r="F43" s="185"/>
      <c r="G43" s="185"/>
      <c r="H43" s="186"/>
      <c r="I43" s="163" t="s">
        <v>27</v>
      </c>
      <c r="J43" s="164">
        <v>1</v>
      </c>
      <c r="K43" s="176">
        <v>1619.25</v>
      </c>
      <c r="L43" s="165">
        <f>IF(K43="","",ROUND(K43*J43,2))</f>
        <v>1619.25</v>
      </c>
      <c r="M43" s="166">
        <f>IF(K43="","",ROUND(L43*(1+$L$7),2))</f>
        <v>2024.06</v>
      </c>
    </row>
    <row r="44" spans="1:13" s="160" customFormat="1" ht="19.95" customHeight="1" x14ac:dyDescent="0.3">
      <c r="A44" s="161" t="s">
        <v>16</v>
      </c>
      <c r="B44" s="162" t="s">
        <v>116</v>
      </c>
      <c r="C44" s="205" t="s">
        <v>88</v>
      </c>
      <c r="D44" s="205"/>
      <c r="E44" s="184" t="s">
        <v>117</v>
      </c>
      <c r="F44" s="185"/>
      <c r="G44" s="185"/>
      <c r="H44" s="186"/>
      <c r="I44" s="163" t="s">
        <v>26</v>
      </c>
      <c r="J44" s="164">
        <v>1.63</v>
      </c>
      <c r="K44" s="177">
        <v>48.68</v>
      </c>
      <c r="L44" s="165">
        <f t="shared" ref="L44" si="14">IF(K44="","",ROUND(K44*J44,2))</f>
        <v>79.349999999999994</v>
      </c>
      <c r="M44" s="166">
        <f t="shared" ref="M44" si="15">IF(K44="","",ROUND(L44*(1+$L$7),2))</f>
        <v>99.19</v>
      </c>
    </row>
    <row r="45" spans="1:13" s="36" customFormat="1" ht="40.049999999999997" customHeight="1" x14ac:dyDescent="0.3">
      <c r="A45" s="161" t="s">
        <v>19</v>
      </c>
      <c r="B45" s="162">
        <v>97886</v>
      </c>
      <c r="C45" s="205" t="s">
        <v>89</v>
      </c>
      <c r="D45" s="205"/>
      <c r="E45" s="184" t="s">
        <v>70</v>
      </c>
      <c r="F45" s="185"/>
      <c r="G45" s="185"/>
      <c r="H45" s="186"/>
      <c r="I45" s="9" t="s">
        <v>27</v>
      </c>
      <c r="J45" s="10">
        <v>3</v>
      </c>
      <c r="K45" s="177">
        <v>172.2</v>
      </c>
      <c r="L45" s="11">
        <f t="shared" si="10"/>
        <v>516.6</v>
      </c>
      <c r="M45" s="12">
        <f t="shared" si="11"/>
        <v>645.75</v>
      </c>
    </row>
    <row r="46" spans="1:13" s="36" customFormat="1" ht="30" customHeight="1" x14ac:dyDescent="0.3">
      <c r="A46" s="7" t="s">
        <v>16</v>
      </c>
      <c r="B46" s="8" t="s">
        <v>53</v>
      </c>
      <c r="C46" s="205" t="s">
        <v>90</v>
      </c>
      <c r="D46" s="205"/>
      <c r="E46" s="184" t="s">
        <v>54</v>
      </c>
      <c r="F46" s="185"/>
      <c r="G46" s="185"/>
      <c r="H46" s="186"/>
      <c r="I46" s="9" t="s">
        <v>25</v>
      </c>
      <c r="J46" s="10">
        <v>27</v>
      </c>
      <c r="K46" s="177">
        <v>7.27</v>
      </c>
      <c r="L46" s="11">
        <f t="shared" si="10"/>
        <v>196.29</v>
      </c>
      <c r="M46" s="12">
        <f t="shared" si="11"/>
        <v>245.36</v>
      </c>
    </row>
    <row r="47" spans="1:13" s="160" customFormat="1" ht="19.95" customHeight="1" x14ac:dyDescent="0.3">
      <c r="A47" s="161" t="s">
        <v>16</v>
      </c>
      <c r="B47" s="162" t="s">
        <v>114</v>
      </c>
      <c r="C47" s="205" t="s">
        <v>91</v>
      </c>
      <c r="D47" s="205"/>
      <c r="E47" s="184" t="s">
        <v>115</v>
      </c>
      <c r="F47" s="185"/>
      <c r="G47" s="185"/>
      <c r="H47" s="186"/>
      <c r="I47" s="163" t="s">
        <v>26</v>
      </c>
      <c r="J47" s="164">
        <v>1.27</v>
      </c>
      <c r="K47" s="177">
        <v>18.16</v>
      </c>
      <c r="L47" s="165">
        <f t="shared" ref="L47" si="16">IF(K47="","",ROUND(K47*J47,2))</f>
        <v>23.06</v>
      </c>
      <c r="M47" s="166">
        <f t="shared" ref="M47" si="17">IF(K47="","",ROUND(L47*(1+$L$7),2))</f>
        <v>28.83</v>
      </c>
    </row>
    <row r="48" spans="1:13" s="36" customFormat="1" ht="30" customHeight="1" x14ac:dyDescent="0.3">
      <c r="A48" s="7" t="s">
        <v>19</v>
      </c>
      <c r="B48" s="8">
        <v>91928</v>
      </c>
      <c r="C48" s="205" t="s">
        <v>92</v>
      </c>
      <c r="D48" s="205"/>
      <c r="E48" s="184" t="s">
        <v>62</v>
      </c>
      <c r="F48" s="185"/>
      <c r="G48" s="185"/>
      <c r="H48" s="186"/>
      <c r="I48" s="9" t="s">
        <v>25</v>
      </c>
      <c r="J48" s="10">
        <v>48</v>
      </c>
      <c r="K48" s="177">
        <v>6.49</v>
      </c>
      <c r="L48" s="11">
        <f t="shared" si="10"/>
        <v>311.52</v>
      </c>
      <c r="M48" s="12">
        <f t="shared" si="11"/>
        <v>389.4</v>
      </c>
    </row>
    <row r="49" spans="1:18" s="36" customFormat="1" ht="19.95" customHeight="1" x14ac:dyDescent="0.3">
      <c r="A49" s="161" t="s">
        <v>16</v>
      </c>
      <c r="B49" s="8" t="s">
        <v>67</v>
      </c>
      <c r="C49" s="205" t="s">
        <v>111</v>
      </c>
      <c r="D49" s="205"/>
      <c r="E49" s="184" t="s">
        <v>68</v>
      </c>
      <c r="F49" s="185"/>
      <c r="G49" s="185"/>
      <c r="H49" s="186"/>
      <c r="I49" s="163" t="s">
        <v>27</v>
      </c>
      <c r="J49" s="10">
        <v>2</v>
      </c>
      <c r="K49" s="177">
        <v>130.08000000000001</v>
      </c>
      <c r="L49" s="11">
        <f t="shared" si="10"/>
        <v>260.16000000000003</v>
      </c>
      <c r="M49" s="12">
        <f t="shared" si="11"/>
        <v>325.2</v>
      </c>
    </row>
    <row r="50" spans="1:18" s="36" customFormat="1" ht="30" customHeight="1" x14ac:dyDescent="0.3">
      <c r="A50" s="7" t="s">
        <v>19</v>
      </c>
      <c r="B50" s="8">
        <v>101659</v>
      </c>
      <c r="C50" s="205" t="s">
        <v>112</v>
      </c>
      <c r="D50" s="205"/>
      <c r="E50" s="184" t="s">
        <v>61</v>
      </c>
      <c r="F50" s="185"/>
      <c r="G50" s="185"/>
      <c r="H50" s="186"/>
      <c r="I50" s="9" t="s">
        <v>27</v>
      </c>
      <c r="J50" s="10">
        <v>4</v>
      </c>
      <c r="K50" s="177">
        <v>881.06</v>
      </c>
      <c r="L50" s="11">
        <f>IF(K50="","",ROUND(K50*J50,2))</f>
        <v>3524.24</v>
      </c>
      <c r="M50" s="12">
        <f>IF(K50="","",ROUND(L50*(1+$L$7),2))</f>
        <v>4405.3</v>
      </c>
    </row>
    <row r="51" spans="1:18" s="160" customFormat="1" ht="19.95" customHeight="1" x14ac:dyDescent="0.3">
      <c r="A51" s="161" t="s">
        <v>16</v>
      </c>
      <c r="B51" s="162" t="s">
        <v>121</v>
      </c>
      <c r="C51" s="205" t="s">
        <v>113</v>
      </c>
      <c r="D51" s="205"/>
      <c r="E51" s="184" t="s">
        <v>110</v>
      </c>
      <c r="F51" s="185"/>
      <c r="G51" s="185"/>
      <c r="H51" s="186"/>
      <c r="I51" s="163" t="s">
        <v>27</v>
      </c>
      <c r="J51" s="164">
        <v>1</v>
      </c>
      <c r="K51" s="177">
        <v>95.76</v>
      </c>
      <c r="L51" s="165">
        <f>IF(K51="","",ROUND(K51*J51,2))</f>
        <v>95.76</v>
      </c>
      <c r="M51" s="166">
        <f>IF(K51="","",ROUND(L51*(1+$L$7),2))</f>
        <v>119.7</v>
      </c>
    </row>
    <row r="52" spans="1:18" s="36" customFormat="1" ht="24.9" customHeight="1" thickBot="1" x14ac:dyDescent="0.35">
      <c r="A52" s="131"/>
      <c r="B52" s="23"/>
      <c r="C52" s="200"/>
      <c r="D52" s="200"/>
      <c r="E52" s="186"/>
      <c r="F52" s="201"/>
      <c r="G52" s="201"/>
      <c r="H52" s="184"/>
      <c r="I52" s="13" t="str">
        <f>IF(A52="SINAPI",IF(B52="","",VLOOKUP(B52,#REF!,3,0)),IF(A52="CPOS",IF(B52="","",VLOOKUP(B52,#REF!,4,0)),""))</f>
        <v/>
      </c>
      <c r="J52" s="14"/>
      <c r="K52" s="15" t="s">
        <v>18</v>
      </c>
      <c r="L52" s="219">
        <f>IF(SUM(M40:M51)=0,"",SUM(M40:M51))</f>
        <v>13020.580000000002</v>
      </c>
      <c r="M52" s="220"/>
    </row>
    <row r="53" spans="1:18" s="36" customFormat="1" ht="24.9" customHeight="1" thickBot="1" x14ac:dyDescent="0.35">
      <c r="A53" s="276" t="str">
        <f>E38</f>
        <v>ILUMINÇÃO</v>
      </c>
      <c r="B53" s="277"/>
      <c r="C53" s="277"/>
      <c r="D53" s="277"/>
      <c r="E53" s="277"/>
      <c r="F53" s="277"/>
      <c r="G53" s="277"/>
      <c r="H53" s="277"/>
      <c r="I53" s="277"/>
      <c r="J53" s="277"/>
      <c r="K53" s="278"/>
      <c r="L53" s="279">
        <f>SUM(L52)</f>
        <v>13020.580000000002</v>
      </c>
      <c r="M53" s="280"/>
      <c r="Q53" s="160"/>
      <c r="R53" s="160"/>
    </row>
    <row r="54" spans="1:18" s="36" customFormat="1" ht="24.9" customHeight="1" x14ac:dyDescent="0.3">
      <c r="A54" s="217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18"/>
      <c r="Q54" s="160"/>
      <c r="R54" s="160"/>
    </row>
    <row r="55" spans="1:18" ht="15" thickBot="1" x14ac:dyDescent="0.35">
      <c r="A55" s="217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18"/>
    </row>
    <row r="56" spans="1:18" s="36" customFormat="1" ht="24.9" customHeight="1" thickBot="1" x14ac:dyDescent="0.35">
      <c r="A56" s="271" t="s">
        <v>18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3"/>
      <c r="L56" s="274">
        <f>SUM(L14,L36,L53)</f>
        <v>104416.92</v>
      </c>
      <c r="M56" s="275"/>
    </row>
    <row r="57" spans="1:18" s="36" customFormat="1" ht="15" thickBot="1" x14ac:dyDescent="0.35">
      <c r="A57" s="217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18"/>
    </row>
    <row r="58" spans="1:18" ht="15" thickBot="1" x14ac:dyDescent="0.35">
      <c r="A58" s="211" t="s">
        <v>6</v>
      </c>
      <c r="B58" s="212"/>
      <c r="C58" s="213" t="s">
        <v>29</v>
      </c>
      <c r="D58" s="214"/>
      <c r="E58" s="214"/>
      <c r="F58" s="214"/>
      <c r="G58" s="214"/>
      <c r="H58" s="214"/>
      <c r="I58" s="212"/>
      <c r="J58" s="202" t="s">
        <v>30</v>
      </c>
      <c r="K58" s="203"/>
      <c r="L58" s="204"/>
      <c r="M58" s="25" t="s">
        <v>31</v>
      </c>
    </row>
    <row r="59" spans="1:18" s="36" customFormat="1" ht="15" thickBot="1" x14ac:dyDescent="0.35">
      <c r="A59" s="187">
        <f>C10</f>
        <v>1</v>
      </c>
      <c r="B59" s="188"/>
      <c r="C59" s="189" t="str">
        <f>E10</f>
        <v>SERVIÇOS INICIAIS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/>
    </row>
    <row r="60" spans="1:18" s="36" customFormat="1" ht="15" thickBot="1" x14ac:dyDescent="0.35">
      <c r="A60" s="265" t="str">
        <f>C11</f>
        <v>1.1</v>
      </c>
      <c r="B60" s="266"/>
      <c r="C60" s="267" t="str">
        <f>E11</f>
        <v>PRELIMINARES</v>
      </c>
      <c r="D60" s="268"/>
      <c r="E60" s="268"/>
      <c r="F60" s="268"/>
      <c r="G60" s="268"/>
      <c r="H60" s="268"/>
      <c r="I60" s="269"/>
      <c r="J60" s="270">
        <f>L13</f>
        <v>6707.4</v>
      </c>
      <c r="K60" s="270"/>
      <c r="L60" s="270"/>
      <c r="M60" s="26">
        <f>IF($J$73=0,"",J60/$J$73)</f>
        <v>6.4236715658726573E-2</v>
      </c>
    </row>
    <row r="61" spans="1:18" ht="15" thickBot="1" x14ac:dyDescent="0.35">
      <c r="A61" s="206"/>
      <c r="B61" s="207"/>
      <c r="C61" s="208" t="str">
        <f>C59</f>
        <v>SERVIÇOS INICIAIS</v>
      </c>
      <c r="D61" s="209"/>
      <c r="E61" s="209"/>
      <c r="F61" s="209"/>
      <c r="G61" s="209"/>
      <c r="H61" s="209"/>
      <c r="I61" s="210"/>
      <c r="J61" s="209">
        <f>SUM(L13)</f>
        <v>6707.4</v>
      </c>
      <c r="K61" s="209"/>
      <c r="L61" s="209"/>
      <c r="M61" s="138">
        <f>IF($J$73=0,"",J61/$J$73)</f>
        <v>6.4236715658726573E-2</v>
      </c>
    </row>
    <row r="62" spans="1:18" s="36" customFormat="1" ht="15" thickBot="1" x14ac:dyDescent="0.35">
      <c r="A62" s="207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</row>
    <row r="63" spans="1:18" s="36" customFormat="1" ht="15" thickBot="1" x14ac:dyDescent="0.35">
      <c r="A63" s="187">
        <f>C16</f>
        <v>2</v>
      </c>
      <c r="B63" s="188"/>
      <c r="C63" s="189" t="str">
        <f>E16</f>
        <v>ÁREA DE INTERVENÇÃO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1"/>
    </row>
    <row r="64" spans="1:18" s="160" customFormat="1" ht="15" thickBot="1" x14ac:dyDescent="0.35">
      <c r="A64" s="192" t="str">
        <f>C17</f>
        <v>2.1</v>
      </c>
      <c r="B64" s="193"/>
      <c r="C64" s="194" t="str">
        <f>E17</f>
        <v>REGULARIZAÃO E LIMPEZA</v>
      </c>
      <c r="D64" s="195"/>
      <c r="E64" s="195"/>
      <c r="F64" s="195"/>
      <c r="G64" s="195"/>
      <c r="H64" s="195"/>
      <c r="I64" s="196"/>
      <c r="J64" s="197">
        <f>SUM(L19)</f>
        <v>1746.84</v>
      </c>
      <c r="K64" s="198"/>
      <c r="L64" s="199"/>
      <c r="M64" s="168">
        <f>IF($J$73=0,"",J64/$J$73)</f>
        <v>1.6729472579731331E-2</v>
      </c>
    </row>
    <row r="65" spans="1:13" s="36" customFormat="1" ht="15" thickBot="1" x14ac:dyDescent="0.35">
      <c r="A65" s="192" t="str">
        <f>C20</f>
        <v>2.2</v>
      </c>
      <c r="B65" s="193"/>
      <c r="C65" s="194" t="str">
        <f>E20</f>
        <v>PAVIMENTOS DIVERSOS</v>
      </c>
      <c r="D65" s="195"/>
      <c r="E65" s="195"/>
      <c r="F65" s="195"/>
      <c r="G65" s="195"/>
      <c r="H65" s="195"/>
      <c r="I65" s="196"/>
      <c r="J65" s="197">
        <f>SUM(L27)</f>
        <v>56546.43</v>
      </c>
      <c r="K65" s="198"/>
      <c r="L65" s="199"/>
      <c r="M65" s="26">
        <f>IF($J$73=0,"",J65/$J$73)</f>
        <v>0.54154470367446195</v>
      </c>
    </row>
    <row r="66" spans="1:13" s="36" customFormat="1" ht="15" thickBot="1" x14ac:dyDescent="0.35">
      <c r="A66" s="192" t="str">
        <f>C28</f>
        <v>2.3</v>
      </c>
      <c r="B66" s="193"/>
      <c r="C66" s="194" t="str">
        <f>E28</f>
        <v>MOBILIÁRIOS URBANO E OUTROS</v>
      </c>
      <c r="D66" s="195"/>
      <c r="E66" s="195"/>
      <c r="F66" s="195"/>
      <c r="G66" s="195"/>
      <c r="H66" s="195"/>
      <c r="I66" s="196"/>
      <c r="J66" s="197">
        <f>SUM(L35)</f>
        <v>26395.67</v>
      </c>
      <c r="K66" s="198"/>
      <c r="L66" s="199"/>
      <c r="M66" s="26">
        <f>IF($J$73=0,"",J66/$J$73)</f>
        <v>0.25279111852753366</v>
      </c>
    </row>
    <row r="67" spans="1:13" s="36" customFormat="1" ht="15" thickBot="1" x14ac:dyDescent="0.35">
      <c r="A67" s="206"/>
      <c r="B67" s="207"/>
      <c r="C67" s="208" t="str">
        <f>C63</f>
        <v>ÁREA DE INTERVENÇÃO</v>
      </c>
      <c r="D67" s="209"/>
      <c r="E67" s="209"/>
      <c r="F67" s="209"/>
      <c r="G67" s="209"/>
      <c r="H67" s="209"/>
      <c r="I67" s="210"/>
      <c r="J67" s="209">
        <f>SUM(J64:L66)</f>
        <v>84688.94</v>
      </c>
      <c r="K67" s="209"/>
      <c r="L67" s="209"/>
      <c r="M67" s="138">
        <f>IF($J$73=0,"",J67/$J$73)</f>
        <v>0.81106529478172695</v>
      </c>
    </row>
    <row r="68" spans="1:13" s="36" customFormat="1" ht="15" thickBot="1" x14ac:dyDescent="0.35">
      <c r="A68" s="207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1:13" s="36" customFormat="1" ht="15" thickBot="1" x14ac:dyDescent="0.35">
      <c r="A69" s="187">
        <f>C38</f>
        <v>3</v>
      </c>
      <c r="B69" s="188"/>
      <c r="C69" s="189" t="str">
        <f>E38</f>
        <v>ILUMINÇÃO</v>
      </c>
      <c r="D69" s="190"/>
      <c r="E69" s="190"/>
      <c r="F69" s="190"/>
      <c r="G69" s="190"/>
      <c r="H69" s="190"/>
      <c r="I69" s="190"/>
      <c r="J69" s="190"/>
      <c r="K69" s="190"/>
      <c r="L69" s="190"/>
      <c r="M69" s="191"/>
    </row>
    <row r="70" spans="1:13" s="36" customFormat="1" ht="15" thickBot="1" x14ac:dyDescent="0.35">
      <c r="A70" s="192" t="str">
        <f>C39</f>
        <v>3.1</v>
      </c>
      <c r="B70" s="193"/>
      <c r="C70" s="194" t="str">
        <f>E39</f>
        <v>ILUMINAÇÃO GERAL</v>
      </c>
      <c r="D70" s="195"/>
      <c r="E70" s="195"/>
      <c r="F70" s="195"/>
      <c r="G70" s="195"/>
      <c r="H70" s="195"/>
      <c r="I70" s="196"/>
      <c r="J70" s="197">
        <f>SUM(L52)</f>
        <v>13020.580000000002</v>
      </c>
      <c r="K70" s="198"/>
      <c r="L70" s="199"/>
      <c r="M70" s="26">
        <f>IF($J$73=0,"",J70/$J$73)</f>
        <v>0.1246979895595465</v>
      </c>
    </row>
    <row r="71" spans="1:13" s="36" customFormat="1" ht="15" thickBot="1" x14ac:dyDescent="0.35">
      <c r="A71" s="206"/>
      <c r="B71" s="207"/>
      <c r="C71" s="208" t="str">
        <f>C69</f>
        <v>ILUMINÇÃO</v>
      </c>
      <c r="D71" s="209"/>
      <c r="E71" s="209"/>
      <c r="F71" s="209"/>
      <c r="G71" s="209"/>
      <c r="H71" s="209"/>
      <c r="I71" s="210"/>
      <c r="J71" s="209">
        <f>SUM(J70:L70)</f>
        <v>13020.580000000002</v>
      </c>
      <c r="K71" s="209"/>
      <c r="L71" s="209"/>
      <c r="M71" s="138">
        <f>IF($J$73=0,"",J71/$J$73)</f>
        <v>0.1246979895595465</v>
      </c>
    </row>
    <row r="72" spans="1:13" s="36" customFormat="1" ht="15" thickBot="1" x14ac:dyDescent="0.35">
      <c r="A72" s="207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</row>
    <row r="73" spans="1:13" ht="15" thickBot="1" x14ac:dyDescent="0.35">
      <c r="A73" s="27"/>
      <c r="B73" s="28"/>
      <c r="C73" s="222" t="s">
        <v>18</v>
      </c>
      <c r="D73" s="223"/>
      <c r="E73" s="223"/>
      <c r="F73" s="223"/>
      <c r="G73" s="223"/>
      <c r="H73" s="223"/>
      <c r="I73" s="224"/>
      <c r="J73" s="225">
        <f>SUM(J61,J67,J71)</f>
        <v>104416.92</v>
      </c>
      <c r="K73" s="226"/>
      <c r="L73" s="226"/>
      <c r="M73" s="139">
        <f>SUM(M61,M67,M71)</f>
        <v>1</v>
      </c>
    </row>
    <row r="74" spans="1:13" ht="15" thickBot="1" x14ac:dyDescent="0.35">
      <c r="A74" s="29"/>
      <c r="B74" s="29"/>
      <c r="C74" s="29"/>
      <c r="D74" s="29"/>
      <c r="E74" s="30"/>
      <c r="F74" s="31"/>
      <c r="G74" s="31"/>
      <c r="H74" s="31"/>
      <c r="I74" s="29"/>
      <c r="J74" s="29"/>
      <c r="K74" s="29"/>
      <c r="L74" s="29"/>
      <c r="M74" s="29"/>
    </row>
    <row r="75" spans="1:13" s="160" customFormat="1" ht="17.399999999999999" x14ac:dyDescent="0.3">
      <c r="A75" s="37"/>
      <c r="B75" s="169"/>
      <c r="C75" s="285" t="s">
        <v>104</v>
      </c>
      <c r="D75" s="286"/>
      <c r="E75" s="286"/>
      <c r="F75" s="286"/>
      <c r="G75" s="287" t="s">
        <v>103</v>
      </c>
      <c r="H75" s="287"/>
      <c r="I75" s="287"/>
      <c r="J75" s="287"/>
      <c r="K75" s="287"/>
      <c r="L75" s="287"/>
      <c r="M75" s="288"/>
    </row>
    <row r="76" spans="1:13" ht="40.049999999999997" customHeight="1" thickBot="1" x14ac:dyDescent="0.35">
      <c r="A76" s="37"/>
      <c r="B76" s="169"/>
      <c r="C76" s="281"/>
      <c r="D76" s="282"/>
      <c r="E76" s="282"/>
      <c r="F76" s="282"/>
      <c r="G76" s="283"/>
      <c r="H76" s="283"/>
      <c r="I76" s="283"/>
      <c r="J76" s="283"/>
      <c r="K76" s="283"/>
      <c r="L76" s="283"/>
      <c r="M76" s="284"/>
    </row>
    <row r="77" spans="1:13" x14ac:dyDescent="0.3">
      <c r="A77" s="29"/>
      <c r="B77" s="29"/>
      <c r="C77" s="29"/>
      <c r="D77" s="29"/>
      <c r="E77" s="30"/>
      <c r="F77" s="31"/>
      <c r="G77" s="31"/>
      <c r="H77" s="31"/>
      <c r="I77" s="29"/>
      <c r="J77" s="29"/>
      <c r="K77" s="29"/>
      <c r="L77" s="29"/>
      <c r="M77" s="29"/>
    </row>
    <row r="78" spans="1:13" ht="17.399999999999999" x14ac:dyDescent="0.35">
      <c r="A78" s="29"/>
      <c r="B78" s="29"/>
      <c r="C78" s="29"/>
      <c r="D78" s="29"/>
      <c r="E78" s="30"/>
      <c r="F78" s="31"/>
      <c r="G78" s="31"/>
      <c r="H78" s="31"/>
      <c r="I78" s="29"/>
      <c r="J78" s="29"/>
      <c r="K78" s="29"/>
      <c r="L78" s="29"/>
      <c r="M78" s="32" t="s">
        <v>129</v>
      </c>
    </row>
    <row r="79" spans="1:13" x14ac:dyDescent="0.3">
      <c r="A79" s="29"/>
      <c r="B79" s="29"/>
      <c r="C79" s="29"/>
      <c r="D79" s="29"/>
      <c r="E79" s="30"/>
      <c r="F79" s="31"/>
      <c r="G79" s="31"/>
      <c r="H79" s="31"/>
      <c r="I79" s="29"/>
      <c r="J79" s="29"/>
      <c r="K79" s="29"/>
      <c r="L79" s="29"/>
    </row>
    <row r="80" spans="1:13" x14ac:dyDescent="0.3">
      <c r="A80" s="29"/>
      <c r="B80" s="29"/>
      <c r="C80" s="29"/>
      <c r="D80" s="29"/>
      <c r="E80" s="30"/>
      <c r="F80" s="31"/>
      <c r="G80" s="31"/>
      <c r="H80" s="31"/>
      <c r="I80" s="29"/>
      <c r="J80" s="29"/>
      <c r="K80" s="29"/>
      <c r="L80" s="29"/>
      <c r="M80" s="29"/>
    </row>
    <row r="81" spans="1:13" x14ac:dyDescent="0.3">
      <c r="A81" s="29"/>
      <c r="B81" s="29"/>
      <c r="C81" s="29"/>
      <c r="D81" s="29"/>
      <c r="E81" s="30"/>
      <c r="F81" s="31"/>
      <c r="G81" s="31"/>
      <c r="H81" s="31"/>
      <c r="I81" s="29"/>
      <c r="J81" s="29"/>
      <c r="K81" s="29"/>
      <c r="L81" s="29"/>
      <c r="M81" s="29"/>
    </row>
    <row r="82" spans="1:13" x14ac:dyDescent="0.3">
      <c r="A82" s="29"/>
      <c r="B82" s="29"/>
      <c r="C82" s="29"/>
      <c r="D82" s="29"/>
      <c r="E82" s="30"/>
      <c r="F82" s="31"/>
      <c r="G82" s="31"/>
      <c r="H82" s="31"/>
      <c r="I82" s="29"/>
      <c r="J82" s="29"/>
      <c r="K82" s="29"/>
      <c r="L82" s="29"/>
      <c r="M82" s="29"/>
    </row>
    <row r="83" spans="1:13" x14ac:dyDescent="0.3">
      <c r="A83" s="29"/>
      <c r="B83" s="29"/>
      <c r="C83" s="29"/>
      <c r="D83" s="29"/>
      <c r="E83" s="30"/>
      <c r="F83" s="31"/>
      <c r="G83" s="31"/>
      <c r="H83" s="31"/>
      <c r="I83" s="29"/>
      <c r="J83" s="29"/>
      <c r="K83" s="29"/>
      <c r="L83" s="29"/>
      <c r="M83" s="29"/>
    </row>
    <row r="84" spans="1:13" x14ac:dyDescent="0.3">
      <c r="E84" s="33"/>
      <c r="F84" s="34"/>
      <c r="G84" s="34"/>
      <c r="H84" s="34"/>
    </row>
    <row r="85" spans="1:13" x14ac:dyDescent="0.3">
      <c r="E85" s="33"/>
      <c r="F85" s="34"/>
      <c r="G85" s="34"/>
      <c r="H85" s="34"/>
    </row>
    <row r="86" spans="1:13" ht="17.399999999999999" x14ac:dyDescent="0.35">
      <c r="B86" s="221" t="s">
        <v>128</v>
      </c>
      <c r="C86" s="221"/>
      <c r="D86" s="221"/>
      <c r="E86" s="221"/>
      <c r="F86" s="221"/>
      <c r="G86" s="221"/>
      <c r="H86" s="35"/>
    </row>
    <row r="87" spans="1:13" x14ac:dyDescent="0.3">
      <c r="E87" s="33"/>
      <c r="F87" s="34"/>
      <c r="G87" s="34"/>
      <c r="H87" s="34"/>
    </row>
  </sheetData>
  <mergeCells count="156">
    <mergeCell ref="C26:D26"/>
    <mergeCell ref="E26:H26"/>
    <mergeCell ref="C33:D33"/>
    <mergeCell ref="E33:H33"/>
    <mergeCell ref="G75:M75"/>
    <mergeCell ref="C32:D32"/>
    <mergeCell ref="E32:H32"/>
    <mergeCell ref="C51:D51"/>
    <mergeCell ref="E51:H51"/>
    <mergeCell ref="C44:D44"/>
    <mergeCell ref="E44:H44"/>
    <mergeCell ref="C47:D47"/>
    <mergeCell ref="E47:H47"/>
    <mergeCell ref="C40:D40"/>
    <mergeCell ref="C52:D52"/>
    <mergeCell ref="E52:H52"/>
    <mergeCell ref="C43:D43"/>
    <mergeCell ref="E43:H43"/>
    <mergeCell ref="C34:D34"/>
    <mergeCell ref="E34:H34"/>
    <mergeCell ref="C41:D41"/>
    <mergeCell ref="E41:H41"/>
    <mergeCell ref="C42:D42"/>
    <mergeCell ref="E42:H42"/>
    <mergeCell ref="C49:D49"/>
    <mergeCell ref="A64:B64"/>
    <mergeCell ref="E38:H38"/>
    <mergeCell ref="E45:H45"/>
    <mergeCell ref="C46:D46"/>
    <mergeCell ref="E46:H46"/>
    <mergeCell ref="C48:D48"/>
    <mergeCell ref="E48:H48"/>
    <mergeCell ref="C38:D38"/>
    <mergeCell ref="A71:B71"/>
    <mergeCell ref="C71:I71"/>
    <mergeCell ref="C64:I64"/>
    <mergeCell ref="A57:M57"/>
    <mergeCell ref="A63:B63"/>
    <mergeCell ref="J71:L71"/>
    <mergeCell ref="A1:H1"/>
    <mergeCell ref="I1:M1"/>
    <mergeCell ref="C20:D20"/>
    <mergeCell ref="E20:H20"/>
    <mergeCell ref="C39:D39"/>
    <mergeCell ref="E39:H39"/>
    <mergeCell ref="A56:K56"/>
    <mergeCell ref="L56:M56"/>
    <mergeCell ref="A55:M55"/>
    <mergeCell ref="L52:M52"/>
    <mergeCell ref="A54:M54"/>
    <mergeCell ref="A53:K53"/>
    <mergeCell ref="L53:M53"/>
    <mergeCell ref="C45:D45"/>
    <mergeCell ref="C18:D18"/>
    <mergeCell ref="E18:H18"/>
    <mergeCell ref="A36:K36"/>
    <mergeCell ref="L36:M36"/>
    <mergeCell ref="L35:M35"/>
    <mergeCell ref="C29:D29"/>
    <mergeCell ref="E29:H29"/>
    <mergeCell ref="C63:M63"/>
    <mergeCell ref="A9:M9"/>
    <mergeCell ref="C10:D10"/>
    <mergeCell ref="E10:H10"/>
    <mergeCell ref="A59:B59"/>
    <mergeCell ref="C59:M59"/>
    <mergeCell ref="A61:B61"/>
    <mergeCell ref="C61:I61"/>
    <mergeCell ref="J61:L61"/>
    <mergeCell ref="A62:M62"/>
    <mergeCell ref="C30:D30"/>
    <mergeCell ref="E30:H30"/>
    <mergeCell ref="C23:D23"/>
    <mergeCell ref="E23:H23"/>
    <mergeCell ref="C35:D35"/>
    <mergeCell ref="E35:H35"/>
    <mergeCell ref="C31:D31"/>
    <mergeCell ref="E31:H31"/>
    <mergeCell ref="C28:D28"/>
    <mergeCell ref="C27:D27"/>
    <mergeCell ref="E27:H27"/>
    <mergeCell ref="C25:D25"/>
    <mergeCell ref="E25:H25"/>
    <mergeCell ref="E22:H22"/>
    <mergeCell ref="E40:H40"/>
    <mergeCell ref="C22:D22"/>
    <mergeCell ref="C21:D21"/>
    <mergeCell ref="E21:H21"/>
    <mergeCell ref="A2:H2"/>
    <mergeCell ref="I2:M2"/>
    <mergeCell ref="A3:C3"/>
    <mergeCell ref="D3:M3"/>
    <mergeCell ref="C11:D11"/>
    <mergeCell ref="E11:H11"/>
    <mergeCell ref="C12:D12"/>
    <mergeCell ref="E12:H12"/>
    <mergeCell ref="C13:D13"/>
    <mergeCell ref="E13:H13"/>
    <mergeCell ref="A4:M4"/>
    <mergeCell ref="A5:M5"/>
    <mergeCell ref="A6:H7"/>
    <mergeCell ref="I6:K6"/>
    <mergeCell ref="L6:M6"/>
    <mergeCell ref="I7:K7"/>
    <mergeCell ref="L7:M7"/>
    <mergeCell ref="A10:B10"/>
    <mergeCell ref="L13:M13"/>
    <mergeCell ref="C8:D8"/>
    <mergeCell ref="E8:H8"/>
    <mergeCell ref="A15:M15"/>
    <mergeCell ref="L14:M14"/>
    <mergeCell ref="L19:M19"/>
    <mergeCell ref="C16:D16"/>
    <mergeCell ref="E16:H16"/>
    <mergeCell ref="C17:D17"/>
    <mergeCell ref="E17:H17"/>
    <mergeCell ref="A14:K14"/>
    <mergeCell ref="C19:D19"/>
    <mergeCell ref="E19:H19"/>
    <mergeCell ref="B86:G86"/>
    <mergeCell ref="A65:B65"/>
    <mergeCell ref="C65:I65"/>
    <mergeCell ref="J65:L65"/>
    <mergeCell ref="C73:I73"/>
    <mergeCell ref="J73:L73"/>
    <mergeCell ref="A66:B66"/>
    <mergeCell ref="C66:I66"/>
    <mergeCell ref="J66:L66"/>
    <mergeCell ref="J67:L67"/>
    <mergeCell ref="A72:M72"/>
    <mergeCell ref="A70:B70"/>
    <mergeCell ref="C70:I70"/>
    <mergeCell ref="J70:L70"/>
    <mergeCell ref="A68:M68"/>
    <mergeCell ref="C69:M69"/>
    <mergeCell ref="A69:B69"/>
    <mergeCell ref="C76:F76"/>
    <mergeCell ref="G76:M76"/>
    <mergeCell ref="C75:F75"/>
    <mergeCell ref="C24:D24"/>
    <mergeCell ref="E24:H24"/>
    <mergeCell ref="J58:L58"/>
    <mergeCell ref="E49:H49"/>
    <mergeCell ref="C50:D50"/>
    <mergeCell ref="E50:H50"/>
    <mergeCell ref="A67:B67"/>
    <mergeCell ref="C67:I67"/>
    <mergeCell ref="A58:B58"/>
    <mergeCell ref="C58:I58"/>
    <mergeCell ref="E28:H28"/>
    <mergeCell ref="A37:M37"/>
    <mergeCell ref="L27:M27"/>
    <mergeCell ref="J64:L64"/>
    <mergeCell ref="A60:B60"/>
    <mergeCell ref="C60:I60"/>
    <mergeCell ref="J60:L60"/>
  </mergeCells>
  <phoneticPr fontId="24" type="noConversion"/>
  <conditionalFormatting sqref="K42">
    <cfRule type="expression" dxfId="1" priority="4" stopIfTrue="1">
      <formula>L42&lt;6</formula>
    </cfRule>
  </conditionalFormatting>
  <conditionalFormatting sqref="K41">
    <cfRule type="expression" dxfId="0" priority="3" stopIfTrue="1">
      <formula>L41&lt;6</formula>
    </cfRule>
  </conditionalFormatting>
  <printOptions horizontalCentered="1"/>
  <pageMargins left="0" right="0" top="0.74803149606299213" bottom="0.74803149606299213" header="0" footer="0"/>
  <pageSetup paperSize="9" scale="58" orientation="portrait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zoomScaleNormal="100" workbookViewId="0">
      <selection activeCell="C9" sqref="C9"/>
    </sheetView>
  </sheetViews>
  <sheetFormatPr defaultRowHeight="14.4" x14ac:dyDescent="0.3"/>
  <cols>
    <col min="3" max="3" width="47.109375" bestFit="1" customWidth="1"/>
    <col min="4" max="4" width="13.109375" bestFit="1" customWidth="1"/>
    <col min="5" max="5" width="8.109375" bestFit="1" customWidth="1"/>
  </cols>
  <sheetData>
    <row r="1" spans="1:54" x14ac:dyDescent="0.3">
      <c r="A1" s="39"/>
      <c r="B1" s="240" t="s">
        <v>96</v>
      </c>
      <c r="C1" s="240"/>
      <c r="D1" s="240"/>
      <c r="E1" s="240"/>
      <c r="F1" s="240"/>
      <c r="G1" s="240"/>
      <c r="H1" s="240"/>
      <c r="I1" s="240"/>
      <c r="J1" s="240" t="s">
        <v>130</v>
      </c>
      <c r="K1" s="240"/>
      <c r="L1" s="240"/>
      <c r="M1" s="240"/>
      <c r="N1" s="240"/>
      <c r="O1" s="108"/>
      <c r="P1" s="105"/>
      <c r="Q1" s="105"/>
      <c r="R1" s="10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x14ac:dyDescent="0.3">
      <c r="A2" s="39"/>
      <c r="B2" s="238" t="s">
        <v>97</v>
      </c>
      <c r="C2" s="239"/>
      <c r="D2" s="239"/>
      <c r="E2" s="239"/>
      <c r="F2" s="239"/>
      <c r="G2" s="239"/>
      <c r="H2" s="239"/>
      <c r="I2" s="239"/>
      <c r="J2" s="240" t="s">
        <v>0</v>
      </c>
      <c r="K2" s="240"/>
      <c r="L2" s="240"/>
      <c r="M2" s="240"/>
      <c r="N2" s="240"/>
      <c r="O2" s="108"/>
      <c r="P2" s="38"/>
      <c r="Q2" s="38"/>
      <c r="R2" s="107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x14ac:dyDescent="0.3">
      <c r="A3" s="39"/>
      <c r="B3" s="241" t="s">
        <v>118</v>
      </c>
      <c r="C3" s="241"/>
      <c r="D3" s="241"/>
      <c r="E3" s="239"/>
      <c r="F3" s="239"/>
      <c r="G3" s="239"/>
      <c r="H3" s="239"/>
      <c r="I3" s="239"/>
      <c r="J3" s="239"/>
      <c r="K3" s="239"/>
      <c r="L3" s="239"/>
      <c r="M3" s="239"/>
      <c r="N3" s="242"/>
      <c r="O3" s="108"/>
      <c r="P3" s="38"/>
      <c r="Q3" s="38"/>
      <c r="R3" s="107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54" x14ac:dyDescent="0.3">
      <c r="A4" s="39"/>
      <c r="B4" s="238" t="s">
        <v>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2"/>
      <c r="O4" s="108"/>
      <c r="P4" s="38"/>
      <c r="Q4" s="38"/>
      <c r="R4" s="107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</row>
    <row r="5" spans="1:54" ht="15" thickBot="1" x14ac:dyDescent="0.35">
      <c r="A5" s="36"/>
      <c r="B5" s="120" t="s">
        <v>33</v>
      </c>
      <c r="C5" s="121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54" x14ac:dyDescent="0.3">
      <c r="A6" s="36"/>
      <c r="B6" s="41"/>
      <c r="C6" s="42"/>
      <c r="D6" s="44"/>
      <c r="E6" s="43"/>
      <c r="F6" s="44"/>
      <c r="G6" s="92"/>
      <c r="H6" s="92"/>
      <c r="I6" s="92"/>
      <c r="J6" s="92"/>
      <c r="K6" s="93" t="s">
        <v>34</v>
      </c>
      <c r="L6" s="92"/>
      <c r="M6" s="92"/>
      <c r="N6" s="92"/>
      <c r="O6" s="92" t="s">
        <v>32</v>
      </c>
      <c r="P6" s="93" t="s">
        <v>32</v>
      </c>
      <c r="Q6" s="93" t="s">
        <v>32</v>
      </c>
      <c r="R6" s="47"/>
      <c r="S6" s="45"/>
      <c r="T6" s="45"/>
      <c r="U6" s="45"/>
      <c r="V6" s="45"/>
      <c r="W6" s="46" t="s">
        <v>34</v>
      </c>
      <c r="X6" s="45"/>
      <c r="Y6" s="45"/>
      <c r="Z6" s="45"/>
      <c r="AA6" s="45" t="s">
        <v>32</v>
      </c>
      <c r="AB6" s="46" t="s">
        <v>32</v>
      </c>
      <c r="AC6" s="46" t="s">
        <v>32</v>
      </c>
      <c r="AD6" s="47"/>
      <c r="AE6" s="45"/>
      <c r="AF6" s="45"/>
      <c r="AG6" s="45"/>
      <c r="AH6" s="45"/>
      <c r="AI6" s="46" t="s">
        <v>34</v>
      </c>
      <c r="AJ6" s="45"/>
      <c r="AK6" s="45"/>
      <c r="AL6" s="45"/>
      <c r="AM6" s="45" t="s">
        <v>32</v>
      </c>
      <c r="AN6" s="46" t="s">
        <v>32</v>
      </c>
      <c r="AO6" s="46" t="s">
        <v>32</v>
      </c>
      <c r="AP6" s="47"/>
      <c r="AQ6" s="45"/>
      <c r="AR6" s="45"/>
      <c r="AS6" s="45"/>
      <c r="AT6" s="45"/>
      <c r="AU6" s="46" t="s">
        <v>34</v>
      </c>
      <c r="AV6" s="45"/>
      <c r="AW6" s="45"/>
      <c r="AX6" s="45"/>
      <c r="AY6" s="45" t="s">
        <v>32</v>
      </c>
      <c r="AZ6" s="46" t="s">
        <v>32</v>
      </c>
      <c r="BA6" s="46" t="s">
        <v>32</v>
      </c>
      <c r="BB6" s="47"/>
    </row>
    <row r="7" spans="1:54" x14ac:dyDescent="0.3">
      <c r="A7" s="36"/>
      <c r="B7" s="48" t="s">
        <v>6</v>
      </c>
      <c r="C7" s="54" t="s">
        <v>35</v>
      </c>
      <c r="D7" s="49" t="s">
        <v>36</v>
      </c>
      <c r="E7" s="50" t="s">
        <v>31</v>
      </c>
      <c r="F7" s="50" t="s">
        <v>37</v>
      </c>
      <c r="G7" s="51" t="s">
        <v>38</v>
      </c>
      <c r="H7" s="52">
        <v>1</v>
      </c>
      <c r="I7" s="51" t="s">
        <v>39</v>
      </c>
      <c r="J7" s="52">
        <v>2</v>
      </c>
      <c r="K7" s="51" t="s">
        <v>39</v>
      </c>
      <c r="L7" s="52">
        <v>3</v>
      </c>
      <c r="M7" s="51" t="s">
        <v>39</v>
      </c>
      <c r="N7" s="52">
        <v>4</v>
      </c>
      <c r="O7" s="51" t="s">
        <v>39</v>
      </c>
      <c r="P7" s="52">
        <v>5</v>
      </c>
      <c r="Q7" s="51" t="s">
        <v>39</v>
      </c>
      <c r="R7" s="53">
        <v>6</v>
      </c>
      <c r="S7" s="115" t="s">
        <v>38</v>
      </c>
      <c r="T7" s="52" t="s">
        <v>32</v>
      </c>
      <c r="U7" s="51" t="s">
        <v>39</v>
      </c>
      <c r="V7" s="52" t="s">
        <v>32</v>
      </c>
      <c r="W7" s="51" t="s">
        <v>39</v>
      </c>
      <c r="X7" s="52" t="s">
        <v>32</v>
      </c>
      <c r="Y7" s="51" t="s">
        <v>39</v>
      </c>
      <c r="Z7" s="52" t="s">
        <v>32</v>
      </c>
      <c r="AA7" s="51" t="s">
        <v>39</v>
      </c>
      <c r="AB7" s="52" t="s">
        <v>32</v>
      </c>
      <c r="AC7" s="51" t="s">
        <v>39</v>
      </c>
      <c r="AD7" s="53" t="s">
        <v>32</v>
      </c>
      <c r="AE7" s="51" t="s">
        <v>38</v>
      </c>
      <c r="AF7" s="52" t="s">
        <v>32</v>
      </c>
      <c r="AG7" s="51" t="s">
        <v>39</v>
      </c>
      <c r="AH7" s="52" t="s">
        <v>32</v>
      </c>
      <c r="AI7" s="51" t="s">
        <v>39</v>
      </c>
      <c r="AJ7" s="52" t="s">
        <v>32</v>
      </c>
      <c r="AK7" s="51" t="s">
        <v>39</v>
      </c>
      <c r="AL7" s="52" t="s">
        <v>32</v>
      </c>
      <c r="AM7" s="51" t="s">
        <v>39</v>
      </c>
      <c r="AN7" s="52" t="s">
        <v>32</v>
      </c>
      <c r="AO7" s="51" t="s">
        <v>39</v>
      </c>
      <c r="AP7" s="53" t="s">
        <v>32</v>
      </c>
      <c r="AQ7" s="51" t="s">
        <v>38</v>
      </c>
      <c r="AR7" s="52" t="s">
        <v>32</v>
      </c>
      <c r="AS7" s="51" t="s">
        <v>39</v>
      </c>
      <c r="AT7" s="52" t="s">
        <v>32</v>
      </c>
      <c r="AU7" s="51" t="s">
        <v>39</v>
      </c>
      <c r="AV7" s="52" t="s">
        <v>32</v>
      </c>
      <c r="AW7" s="51" t="s">
        <v>39</v>
      </c>
      <c r="AX7" s="52" t="s">
        <v>32</v>
      </c>
      <c r="AY7" s="51" t="s">
        <v>39</v>
      </c>
      <c r="AZ7" s="52" t="s">
        <v>32</v>
      </c>
      <c r="BA7" s="51" t="s">
        <v>39</v>
      </c>
      <c r="BB7" s="53" t="s">
        <v>32</v>
      </c>
    </row>
    <row r="8" spans="1:54" x14ac:dyDescent="0.3">
      <c r="A8" s="36"/>
      <c r="B8" s="48"/>
      <c r="C8" s="54" t="s">
        <v>40</v>
      </c>
      <c r="D8" s="111" t="s">
        <v>41</v>
      </c>
      <c r="E8" s="55" t="s">
        <v>42</v>
      </c>
      <c r="F8" s="50" t="s">
        <v>42</v>
      </c>
      <c r="G8" s="94" t="s">
        <v>43</v>
      </c>
      <c r="H8" s="94" t="s">
        <v>44</v>
      </c>
      <c r="I8" s="94" t="s">
        <v>43</v>
      </c>
      <c r="J8" s="94" t="s">
        <v>44</v>
      </c>
      <c r="K8" s="94" t="s">
        <v>43</v>
      </c>
      <c r="L8" s="94" t="s">
        <v>44</v>
      </c>
      <c r="M8" s="94" t="s">
        <v>43</v>
      </c>
      <c r="N8" s="94" t="s">
        <v>44</v>
      </c>
      <c r="O8" s="94" t="s">
        <v>43</v>
      </c>
      <c r="P8" s="94" t="s">
        <v>44</v>
      </c>
      <c r="Q8" s="94" t="s">
        <v>43</v>
      </c>
      <c r="R8" s="95" t="s">
        <v>44</v>
      </c>
      <c r="S8" s="116" t="s">
        <v>43</v>
      </c>
      <c r="T8" s="56" t="s">
        <v>44</v>
      </c>
      <c r="U8" s="56" t="s">
        <v>43</v>
      </c>
      <c r="V8" s="56" t="s">
        <v>44</v>
      </c>
      <c r="W8" s="56" t="s">
        <v>43</v>
      </c>
      <c r="X8" s="56" t="s">
        <v>44</v>
      </c>
      <c r="Y8" s="56" t="s">
        <v>43</v>
      </c>
      <c r="Z8" s="56" t="s">
        <v>44</v>
      </c>
      <c r="AA8" s="56" t="s">
        <v>43</v>
      </c>
      <c r="AB8" s="56" t="s">
        <v>44</v>
      </c>
      <c r="AC8" s="56" t="s">
        <v>43</v>
      </c>
      <c r="AD8" s="57" t="s">
        <v>44</v>
      </c>
      <c r="AE8" s="56" t="s">
        <v>43</v>
      </c>
      <c r="AF8" s="56" t="s">
        <v>44</v>
      </c>
      <c r="AG8" s="56" t="s">
        <v>43</v>
      </c>
      <c r="AH8" s="56" t="s">
        <v>44</v>
      </c>
      <c r="AI8" s="56" t="s">
        <v>43</v>
      </c>
      <c r="AJ8" s="56" t="s">
        <v>44</v>
      </c>
      <c r="AK8" s="56" t="s">
        <v>43</v>
      </c>
      <c r="AL8" s="56" t="s">
        <v>44</v>
      </c>
      <c r="AM8" s="56" t="s">
        <v>43</v>
      </c>
      <c r="AN8" s="56" t="s">
        <v>44</v>
      </c>
      <c r="AO8" s="56" t="s">
        <v>43</v>
      </c>
      <c r="AP8" s="57" t="s">
        <v>44</v>
      </c>
      <c r="AQ8" s="56" t="s">
        <v>43</v>
      </c>
      <c r="AR8" s="56" t="s">
        <v>44</v>
      </c>
      <c r="AS8" s="56" t="s">
        <v>43</v>
      </c>
      <c r="AT8" s="56" t="s">
        <v>44</v>
      </c>
      <c r="AU8" s="56" t="s">
        <v>43</v>
      </c>
      <c r="AV8" s="56" t="s">
        <v>44</v>
      </c>
      <c r="AW8" s="56" t="s">
        <v>43</v>
      </c>
      <c r="AX8" s="56" t="s">
        <v>44</v>
      </c>
      <c r="AY8" s="56" t="s">
        <v>43</v>
      </c>
      <c r="AZ8" s="56" t="s">
        <v>44</v>
      </c>
      <c r="BA8" s="56" t="s">
        <v>43</v>
      </c>
      <c r="BB8" s="57" t="s">
        <v>44</v>
      </c>
    </row>
    <row r="9" spans="1:54" x14ac:dyDescent="0.3">
      <c r="A9" s="36"/>
      <c r="B9" s="83">
        <f>Vestiários!A59</f>
        <v>1</v>
      </c>
      <c r="C9" s="87" t="str">
        <f>Vestiários!C59</f>
        <v>SERVIÇOS INICIAIS</v>
      </c>
      <c r="D9" s="109">
        <f>SUM(D10)</f>
        <v>6707.4</v>
      </c>
      <c r="E9" s="89">
        <f>Vestiários!$M$61</f>
        <v>6.4236715658726573E-2</v>
      </c>
      <c r="F9" s="84"/>
      <c r="G9" s="84"/>
      <c r="H9" s="85"/>
      <c r="I9" s="84"/>
      <c r="J9" s="85"/>
      <c r="K9" s="84"/>
      <c r="L9" s="85"/>
      <c r="M9" s="84"/>
      <c r="N9" s="85"/>
      <c r="O9" s="84"/>
      <c r="P9" s="85"/>
      <c r="Q9" s="84"/>
      <c r="R9" s="86"/>
      <c r="S9" s="117"/>
      <c r="T9" s="59"/>
      <c r="U9" s="59"/>
      <c r="V9" s="59"/>
      <c r="W9" s="59"/>
      <c r="X9" s="59"/>
      <c r="Y9" s="59"/>
      <c r="Z9" s="59"/>
      <c r="AA9" s="59"/>
      <c r="AB9" s="59"/>
      <c r="AC9" s="59"/>
      <c r="AD9" s="60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60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60"/>
    </row>
    <row r="10" spans="1:54" x14ac:dyDescent="0.3">
      <c r="A10" s="36"/>
      <c r="B10" s="61" t="str">
        <f>Vestiários!A60</f>
        <v>1.1</v>
      </c>
      <c r="C10" s="62" t="str">
        <f>Vestiários!C60</f>
        <v>PRELIMINARES</v>
      </c>
      <c r="D10" s="110">
        <f>Vestiários!J60</f>
        <v>6707.4</v>
      </c>
      <c r="E10" s="88">
        <f>Vestiários!M60</f>
        <v>6.4236715658726573E-2</v>
      </c>
      <c r="F10" s="63"/>
      <c r="G10" s="64">
        <v>100</v>
      </c>
      <c r="H10" s="65">
        <f>F10+G10</f>
        <v>100</v>
      </c>
      <c r="I10" s="64"/>
      <c r="J10" s="65">
        <f>H10+I10</f>
        <v>100</v>
      </c>
      <c r="K10" s="64"/>
      <c r="L10" s="65">
        <f>J10+K10</f>
        <v>100</v>
      </c>
      <c r="M10" s="64"/>
      <c r="N10" s="65">
        <f>L10+M10</f>
        <v>100</v>
      </c>
      <c r="O10" s="64"/>
      <c r="P10" s="65">
        <f>N10+O10</f>
        <v>100</v>
      </c>
      <c r="Q10" s="64"/>
      <c r="R10" s="66">
        <f>P10+Q10</f>
        <v>100</v>
      </c>
      <c r="S10" s="118"/>
      <c r="T10" s="65"/>
      <c r="U10" s="64"/>
      <c r="V10" s="65"/>
      <c r="W10" s="64"/>
      <c r="X10" s="65"/>
      <c r="Y10" s="64"/>
      <c r="Z10" s="65"/>
      <c r="AA10" s="64"/>
      <c r="AB10" s="65"/>
      <c r="AC10" s="64"/>
      <c r="AD10" s="66"/>
      <c r="AE10" s="64"/>
      <c r="AF10" s="65"/>
      <c r="AG10" s="64"/>
      <c r="AH10" s="65"/>
      <c r="AI10" s="64"/>
      <c r="AJ10" s="65"/>
      <c r="AK10" s="64"/>
      <c r="AL10" s="65"/>
      <c r="AM10" s="64"/>
      <c r="AN10" s="65"/>
      <c r="AO10" s="64"/>
      <c r="AP10" s="66"/>
      <c r="AQ10" s="64"/>
      <c r="AR10" s="65"/>
      <c r="AS10" s="64"/>
      <c r="AT10" s="65"/>
      <c r="AU10" s="64"/>
      <c r="AV10" s="65"/>
      <c r="AW10" s="64"/>
      <c r="AX10" s="65"/>
      <c r="AY10" s="64"/>
      <c r="AZ10" s="65"/>
      <c r="BA10" s="64"/>
      <c r="BB10" s="66"/>
    </row>
    <row r="11" spans="1:54" x14ac:dyDescent="0.3">
      <c r="A11" s="36"/>
      <c r="B11" s="83">
        <f>Vestiários!A63</f>
        <v>2</v>
      </c>
      <c r="C11" s="87" t="str">
        <f>Vestiários!C63</f>
        <v>ÁREA DE INTERVENÇÃO</v>
      </c>
      <c r="D11" s="109">
        <f>SUM(D12:D14)</f>
        <v>84688.94</v>
      </c>
      <c r="E11" s="89">
        <f>SUM(E12:E14)</f>
        <v>0.81106529478172695</v>
      </c>
      <c r="F11" s="84"/>
      <c r="G11" s="84"/>
      <c r="H11" s="85"/>
      <c r="I11" s="84"/>
      <c r="J11" s="85"/>
      <c r="K11" s="84"/>
      <c r="L11" s="85"/>
      <c r="M11" s="84"/>
      <c r="N11" s="85"/>
      <c r="O11" s="84"/>
      <c r="P11" s="85"/>
      <c r="Q11" s="84"/>
      <c r="R11" s="86"/>
      <c r="S11" s="117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60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60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60"/>
    </row>
    <row r="12" spans="1:54" s="160" customFormat="1" x14ac:dyDescent="0.3">
      <c r="B12" s="61" t="str">
        <f>Vestiários!A64</f>
        <v>2.1</v>
      </c>
      <c r="C12" s="58" t="str">
        <f>Vestiários!C64</f>
        <v>REGULARIZAÃO E LIMPEZA</v>
      </c>
      <c r="D12" s="110">
        <f>Vestiários!J64</f>
        <v>1746.84</v>
      </c>
      <c r="E12" s="88">
        <f>Vestiários!M64</f>
        <v>1.6729472579731331E-2</v>
      </c>
      <c r="F12" s="63"/>
      <c r="G12" s="64">
        <v>100</v>
      </c>
      <c r="H12" s="65">
        <f>F12+G12</f>
        <v>100</v>
      </c>
      <c r="I12" s="64"/>
      <c r="J12" s="65">
        <f>H12+I12</f>
        <v>100</v>
      </c>
      <c r="K12" s="64"/>
      <c r="L12" s="65">
        <f>J12+K12</f>
        <v>100</v>
      </c>
      <c r="M12" s="64"/>
      <c r="N12" s="65">
        <f>L12+M12</f>
        <v>100</v>
      </c>
      <c r="O12" s="64"/>
      <c r="P12" s="65">
        <f>N12+O12</f>
        <v>100</v>
      </c>
      <c r="Q12" s="64"/>
      <c r="R12" s="66">
        <f>P12+Q12</f>
        <v>100</v>
      </c>
      <c r="S12" s="118"/>
      <c r="T12" s="65">
        <v>100</v>
      </c>
      <c r="U12" s="64"/>
      <c r="V12" s="65">
        <v>100</v>
      </c>
      <c r="W12" s="64"/>
      <c r="X12" s="65">
        <v>100</v>
      </c>
      <c r="Y12" s="64"/>
      <c r="Z12" s="65">
        <v>100</v>
      </c>
      <c r="AA12" s="64"/>
      <c r="AB12" s="65">
        <v>100</v>
      </c>
      <c r="AC12" s="64"/>
      <c r="AD12" s="66">
        <v>100</v>
      </c>
      <c r="AE12" s="64"/>
      <c r="AF12" s="65">
        <v>100</v>
      </c>
      <c r="AG12" s="64"/>
      <c r="AH12" s="65">
        <v>100</v>
      </c>
      <c r="AI12" s="64"/>
      <c r="AJ12" s="65">
        <v>100</v>
      </c>
      <c r="AK12" s="64"/>
      <c r="AL12" s="65">
        <v>100</v>
      </c>
      <c r="AM12" s="64"/>
      <c r="AN12" s="65">
        <v>100</v>
      </c>
      <c r="AO12" s="64"/>
      <c r="AP12" s="66">
        <v>100</v>
      </c>
      <c r="AQ12" s="64"/>
      <c r="AR12" s="65">
        <v>100</v>
      </c>
      <c r="AS12" s="64"/>
      <c r="AT12" s="65">
        <v>100</v>
      </c>
      <c r="AU12" s="64"/>
      <c r="AV12" s="65">
        <v>100</v>
      </c>
      <c r="AW12" s="64"/>
      <c r="AX12" s="65">
        <v>100</v>
      </c>
      <c r="AY12" s="64"/>
      <c r="AZ12" s="65">
        <v>100</v>
      </c>
      <c r="BA12" s="64"/>
      <c r="BB12" s="66">
        <v>100</v>
      </c>
    </row>
    <row r="13" spans="1:54" x14ac:dyDescent="0.3">
      <c r="B13" s="61" t="str">
        <f>Vestiários!A65</f>
        <v>2.2</v>
      </c>
      <c r="C13" s="58" t="str">
        <f>Vestiários!C65</f>
        <v>PAVIMENTOS DIVERSOS</v>
      </c>
      <c r="D13" s="110">
        <f>Vestiários!J65</f>
        <v>56546.43</v>
      </c>
      <c r="E13" s="88">
        <f>Vestiários!M65</f>
        <v>0.54154470367446195</v>
      </c>
      <c r="F13" s="63"/>
      <c r="G13" s="64">
        <v>50</v>
      </c>
      <c r="H13" s="65">
        <f>F13+G13</f>
        <v>50</v>
      </c>
      <c r="I13" s="64">
        <v>50</v>
      </c>
      <c r="J13" s="65">
        <f>H13+I13</f>
        <v>100</v>
      </c>
      <c r="K13" s="64"/>
      <c r="L13" s="65">
        <f>J13+K13</f>
        <v>100</v>
      </c>
      <c r="M13" s="64"/>
      <c r="N13" s="65">
        <f>L13+M13</f>
        <v>100</v>
      </c>
      <c r="O13" s="64"/>
      <c r="P13" s="65">
        <f>N13+O13</f>
        <v>100</v>
      </c>
      <c r="Q13" s="64"/>
      <c r="R13" s="66">
        <f>P13+Q13</f>
        <v>100</v>
      </c>
      <c r="S13" s="118"/>
      <c r="T13" s="65">
        <v>100</v>
      </c>
      <c r="U13" s="64"/>
      <c r="V13" s="65">
        <v>100</v>
      </c>
      <c r="W13" s="64"/>
      <c r="X13" s="65">
        <v>100</v>
      </c>
      <c r="Y13" s="64"/>
      <c r="Z13" s="65">
        <v>100</v>
      </c>
      <c r="AA13" s="64"/>
      <c r="AB13" s="65">
        <v>100</v>
      </c>
      <c r="AC13" s="64"/>
      <c r="AD13" s="66">
        <v>100</v>
      </c>
      <c r="AE13" s="64"/>
      <c r="AF13" s="65">
        <v>100</v>
      </c>
      <c r="AG13" s="64"/>
      <c r="AH13" s="65">
        <v>100</v>
      </c>
      <c r="AI13" s="64"/>
      <c r="AJ13" s="65">
        <v>100</v>
      </c>
      <c r="AK13" s="64"/>
      <c r="AL13" s="65">
        <v>100</v>
      </c>
      <c r="AM13" s="64"/>
      <c r="AN13" s="65">
        <v>100</v>
      </c>
      <c r="AO13" s="64"/>
      <c r="AP13" s="66">
        <v>100</v>
      </c>
      <c r="AQ13" s="64"/>
      <c r="AR13" s="65">
        <v>100</v>
      </c>
      <c r="AS13" s="64"/>
      <c r="AT13" s="65">
        <v>100</v>
      </c>
      <c r="AU13" s="64"/>
      <c r="AV13" s="65">
        <v>100</v>
      </c>
      <c r="AW13" s="64"/>
      <c r="AX13" s="65">
        <v>100</v>
      </c>
      <c r="AY13" s="64"/>
      <c r="AZ13" s="65">
        <v>100</v>
      </c>
      <c r="BA13" s="64"/>
      <c r="BB13" s="66">
        <v>100</v>
      </c>
    </row>
    <row r="14" spans="1:54" s="160" customFormat="1" x14ac:dyDescent="0.3">
      <c r="B14" s="61" t="str">
        <f>Vestiários!A66</f>
        <v>2.3</v>
      </c>
      <c r="C14" s="58" t="str">
        <f>Vestiários!C66</f>
        <v>MOBILIÁRIOS URBANO E OUTROS</v>
      </c>
      <c r="D14" s="110">
        <f>Vestiários!J66</f>
        <v>26395.67</v>
      </c>
      <c r="E14" s="88">
        <f>Vestiários!M66</f>
        <v>0.25279111852753366</v>
      </c>
      <c r="F14" s="63"/>
      <c r="G14" s="64">
        <v>20</v>
      </c>
      <c r="H14" s="65">
        <f>F14+G14</f>
        <v>20</v>
      </c>
      <c r="I14" s="64">
        <v>80</v>
      </c>
      <c r="J14" s="65">
        <f>H14+I14</f>
        <v>100</v>
      </c>
      <c r="K14" s="64"/>
      <c r="L14" s="65">
        <f>J14+K14</f>
        <v>100</v>
      </c>
      <c r="M14" s="64"/>
      <c r="N14" s="65">
        <f>L14+M14</f>
        <v>100</v>
      </c>
      <c r="O14" s="64"/>
      <c r="P14" s="65">
        <f>N14+O14</f>
        <v>100</v>
      </c>
      <c r="Q14" s="64"/>
      <c r="R14" s="66">
        <f>P14+Q14</f>
        <v>100</v>
      </c>
      <c r="S14" s="118"/>
      <c r="T14" s="65">
        <v>100</v>
      </c>
      <c r="U14" s="64"/>
      <c r="V14" s="65">
        <v>100</v>
      </c>
      <c r="W14" s="64"/>
      <c r="X14" s="65">
        <v>100</v>
      </c>
      <c r="Y14" s="64"/>
      <c r="Z14" s="65">
        <v>100</v>
      </c>
      <c r="AA14" s="64"/>
      <c r="AB14" s="65">
        <v>100</v>
      </c>
      <c r="AC14" s="64"/>
      <c r="AD14" s="66">
        <v>100</v>
      </c>
      <c r="AE14" s="64"/>
      <c r="AF14" s="65">
        <v>100</v>
      </c>
      <c r="AG14" s="64"/>
      <c r="AH14" s="65">
        <v>100</v>
      </c>
      <c r="AI14" s="64"/>
      <c r="AJ14" s="65">
        <v>100</v>
      </c>
      <c r="AK14" s="64"/>
      <c r="AL14" s="65">
        <v>100</v>
      </c>
      <c r="AM14" s="64"/>
      <c r="AN14" s="65">
        <v>100</v>
      </c>
      <c r="AO14" s="64"/>
      <c r="AP14" s="66">
        <v>100</v>
      </c>
      <c r="AQ14" s="64"/>
      <c r="AR14" s="65">
        <v>100</v>
      </c>
      <c r="AS14" s="64"/>
      <c r="AT14" s="65">
        <v>100</v>
      </c>
      <c r="AU14" s="64"/>
      <c r="AV14" s="65">
        <v>100</v>
      </c>
      <c r="AW14" s="64"/>
      <c r="AX14" s="65">
        <v>100</v>
      </c>
      <c r="AY14" s="64"/>
      <c r="AZ14" s="65">
        <v>100</v>
      </c>
      <c r="BA14" s="64"/>
      <c r="BB14" s="66">
        <v>100</v>
      </c>
    </row>
    <row r="15" spans="1:54" x14ac:dyDescent="0.3">
      <c r="B15" s="83">
        <f>Vestiários!A69</f>
        <v>3</v>
      </c>
      <c r="C15" s="87" t="str">
        <f>Vestiários!C69</f>
        <v>ILUMINÇÃO</v>
      </c>
      <c r="D15" s="109">
        <f>SUM(D16:D16)</f>
        <v>13020.580000000002</v>
      </c>
      <c r="E15" s="89">
        <f>SUM(E16)</f>
        <v>0.1246979895595465</v>
      </c>
      <c r="F15" s="84"/>
      <c r="G15" s="84"/>
      <c r="H15" s="85"/>
      <c r="I15" s="84"/>
      <c r="J15" s="85"/>
      <c r="K15" s="84"/>
      <c r="L15" s="85"/>
      <c r="M15" s="84"/>
      <c r="N15" s="85"/>
      <c r="O15" s="84"/>
      <c r="P15" s="85"/>
      <c r="Q15" s="84"/>
      <c r="R15" s="86"/>
      <c r="S15" s="117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0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60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60"/>
    </row>
    <row r="16" spans="1:54" x14ac:dyDescent="0.3">
      <c r="B16" s="61" t="str">
        <f>Vestiários!A70</f>
        <v>3.1</v>
      </c>
      <c r="C16" s="58" t="str">
        <f>Vestiários!C70</f>
        <v>ILUMINAÇÃO GERAL</v>
      </c>
      <c r="D16" s="110">
        <f>Vestiários!J70</f>
        <v>13020.580000000002</v>
      </c>
      <c r="E16" s="88">
        <f>Vestiários!M70</f>
        <v>0.1246979895595465</v>
      </c>
      <c r="F16" s="63"/>
      <c r="G16" s="64">
        <v>55</v>
      </c>
      <c r="H16" s="65">
        <f>G16+F16</f>
        <v>55</v>
      </c>
      <c r="I16" s="64">
        <v>45</v>
      </c>
      <c r="J16" s="65">
        <f>H16+I16</f>
        <v>100</v>
      </c>
      <c r="K16" s="64"/>
      <c r="L16" s="65">
        <f>J16+K16</f>
        <v>100</v>
      </c>
      <c r="M16" s="64"/>
      <c r="N16" s="65">
        <f>L16+M16</f>
        <v>100</v>
      </c>
      <c r="O16" s="64"/>
      <c r="P16" s="65">
        <f>N16+O16</f>
        <v>100</v>
      </c>
      <c r="Q16" s="64"/>
      <c r="R16" s="66">
        <f>P16+Q16</f>
        <v>100</v>
      </c>
      <c r="S16" s="118"/>
      <c r="T16" s="65">
        <v>100</v>
      </c>
      <c r="U16" s="64"/>
      <c r="V16" s="65">
        <v>100</v>
      </c>
      <c r="W16" s="64"/>
      <c r="X16" s="65">
        <v>100</v>
      </c>
      <c r="Y16" s="64"/>
      <c r="Z16" s="65">
        <v>100</v>
      </c>
      <c r="AA16" s="64"/>
      <c r="AB16" s="65">
        <v>100</v>
      </c>
      <c r="AC16" s="64"/>
      <c r="AD16" s="66">
        <v>100</v>
      </c>
      <c r="AE16" s="64"/>
      <c r="AF16" s="65">
        <v>100</v>
      </c>
      <c r="AG16" s="64"/>
      <c r="AH16" s="65">
        <v>100</v>
      </c>
      <c r="AI16" s="64"/>
      <c r="AJ16" s="65">
        <v>100</v>
      </c>
      <c r="AK16" s="64"/>
      <c r="AL16" s="65">
        <v>100</v>
      </c>
      <c r="AM16" s="64"/>
      <c r="AN16" s="65">
        <v>100</v>
      </c>
      <c r="AO16" s="64"/>
      <c r="AP16" s="66">
        <v>100</v>
      </c>
      <c r="AQ16" s="64"/>
      <c r="AR16" s="65">
        <v>100</v>
      </c>
      <c r="AS16" s="64"/>
      <c r="AT16" s="65">
        <v>100</v>
      </c>
      <c r="AU16" s="64"/>
      <c r="AV16" s="65">
        <v>100</v>
      </c>
      <c r="AW16" s="64"/>
      <c r="AX16" s="65">
        <v>100</v>
      </c>
      <c r="AY16" s="64"/>
      <c r="AZ16" s="65">
        <v>100</v>
      </c>
      <c r="BA16" s="64"/>
      <c r="BB16" s="66">
        <v>100</v>
      </c>
    </row>
    <row r="17" spans="2:54" ht="15" thickBot="1" x14ac:dyDescent="0.35">
      <c r="B17" s="122"/>
      <c r="C17" s="123"/>
      <c r="D17" s="124"/>
      <c r="E17" s="125"/>
      <c r="F17" s="126"/>
      <c r="G17" s="126"/>
      <c r="H17" s="123"/>
      <c r="I17" s="126"/>
      <c r="J17" s="123"/>
      <c r="K17" s="126"/>
      <c r="L17" s="123"/>
      <c r="M17" s="126"/>
      <c r="N17" s="123"/>
      <c r="O17" s="126"/>
      <c r="P17" s="123"/>
      <c r="Q17" s="126"/>
      <c r="R17" s="127"/>
      <c r="S17" s="68"/>
      <c r="T17" s="67"/>
      <c r="U17" s="68"/>
      <c r="V17" s="67"/>
      <c r="W17" s="68"/>
      <c r="X17" s="67"/>
      <c r="Y17" s="68"/>
      <c r="Z17" s="67"/>
      <c r="AA17" s="68"/>
      <c r="AB17" s="67"/>
      <c r="AC17" s="68"/>
      <c r="AD17" s="67"/>
      <c r="AE17" s="68"/>
      <c r="AF17" s="67"/>
      <c r="AG17" s="68"/>
      <c r="AH17" s="67"/>
      <c r="AI17" s="68"/>
      <c r="AJ17" s="67"/>
      <c r="AK17" s="68"/>
      <c r="AL17" s="67"/>
      <c r="AM17" s="68"/>
      <c r="AN17" s="67"/>
      <c r="AO17" s="68"/>
      <c r="AP17" s="67"/>
      <c r="AQ17" s="68"/>
      <c r="AR17" s="67"/>
      <c r="AS17" s="68"/>
      <c r="AT17" s="67"/>
      <c r="AU17" s="68"/>
      <c r="AV17" s="67"/>
      <c r="AW17" s="68"/>
      <c r="AX17" s="67"/>
      <c r="AY17" s="68"/>
      <c r="AZ17" s="67"/>
      <c r="BA17" s="68"/>
      <c r="BB17" s="67"/>
    </row>
    <row r="18" spans="2:54" ht="15" thickBot="1" x14ac:dyDescent="0.35">
      <c r="B18" s="69" t="s">
        <v>18</v>
      </c>
      <c r="C18" s="70"/>
      <c r="D18" s="128">
        <f>SUM(D9,D11,D15)</f>
        <v>104416.92</v>
      </c>
      <c r="E18" s="90">
        <f>SUM(E9,E11,E15)</f>
        <v>1</v>
      </c>
      <c r="F18" s="71">
        <v>0</v>
      </c>
      <c r="G18" s="96">
        <f>SUMPRODUCT(G9:G16,$E$9:$E$16)</f>
        <v>47.088065803894622</v>
      </c>
      <c r="H18" s="73">
        <f>G18+F18</f>
        <v>47.088065803894622</v>
      </c>
      <c r="I18" s="96">
        <f>SUMPRODUCT(I9:I16,$E$9:$E$16)</f>
        <v>52.911934196105385</v>
      </c>
      <c r="J18" s="73">
        <f>H18+I18</f>
        <v>100</v>
      </c>
      <c r="K18" s="96">
        <f>SUMPRODUCT(K9:K16,$E$9:$E$16)</f>
        <v>0</v>
      </c>
      <c r="L18" s="73">
        <f>J18+K18</f>
        <v>100</v>
      </c>
      <c r="M18" s="96">
        <f>SUMPRODUCT(M9:M16,$E$9:$E$16)</f>
        <v>0</v>
      </c>
      <c r="N18" s="73">
        <f>L18+M18</f>
        <v>100</v>
      </c>
      <c r="O18" s="96">
        <f>SUMPRODUCT(O9:O16,$E$9:$E$16)</f>
        <v>0</v>
      </c>
      <c r="P18" s="73">
        <f>N18+O18</f>
        <v>100</v>
      </c>
      <c r="Q18" s="96">
        <f>SUMPRODUCT(Q9:Q16,$E$9:$E$16)</f>
        <v>0</v>
      </c>
      <c r="R18" s="74">
        <f>P18+Q18</f>
        <v>100</v>
      </c>
      <c r="S18" s="119">
        <v>0</v>
      </c>
      <c r="T18" s="73">
        <v>100</v>
      </c>
      <c r="U18" s="72">
        <v>0</v>
      </c>
      <c r="V18" s="73">
        <v>100</v>
      </c>
      <c r="W18" s="72">
        <v>0</v>
      </c>
      <c r="X18" s="73">
        <v>100</v>
      </c>
      <c r="Y18" s="72">
        <v>0</v>
      </c>
      <c r="Z18" s="73">
        <v>100</v>
      </c>
      <c r="AA18" s="72">
        <v>0</v>
      </c>
      <c r="AB18" s="73">
        <v>100</v>
      </c>
      <c r="AC18" s="72">
        <v>0</v>
      </c>
      <c r="AD18" s="74">
        <v>100</v>
      </c>
      <c r="AE18" s="72">
        <v>0</v>
      </c>
      <c r="AF18" s="73">
        <v>100</v>
      </c>
      <c r="AG18" s="72">
        <v>0</v>
      </c>
      <c r="AH18" s="73">
        <v>100</v>
      </c>
      <c r="AI18" s="72">
        <v>0</v>
      </c>
      <c r="AJ18" s="73">
        <v>100</v>
      </c>
      <c r="AK18" s="72">
        <v>0</v>
      </c>
      <c r="AL18" s="73">
        <v>100</v>
      </c>
      <c r="AM18" s="72">
        <v>0</v>
      </c>
      <c r="AN18" s="73">
        <v>100</v>
      </c>
      <c r="AO18" s="72">
        <v>0</v>
      </c>
      <c r="AP18" s="74">
        <v>100</v>
      </c>
      <c r="AQ18" s="72">
        <v>0</v>
      </c>
      <c r="AR18" s="73">
        <v>100</v>
      </c>
      <c r="AS18" s="72">
        <v>0</v>
      </c>
      <c r="AT18" s="73">
        <v>100</v>
      </c>
      <c r="AU18" s="72">
        <v>0</v>
      </c>
      <c r="AV18" s="73">
        <v>100</v>
      </c>
      <c r="AW18" s="72">
        <v>0</v>
      </c>
      <c r="AX18" s="73">
        <v>100</v>
      </c>
      <c r="AY18" s="72">
        <v>0</v>
      </c>
      <c r="AZ18" s="73">
        <v>100</v>
      </c>
      <c r="BA18" s="72">
        <v>0</v>
      </c>
      <c r="BB18" s="74">
        <v>100</v>
      </c>
    </row>
    <row r="19" spans="2:54" x14ac:dyDescent="0.3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</row>
    <row r="20" spans="2:54" s="160" customFormat="1" x14ac:dyDescent="0.3"/>
    <row r="21" spans="2:54" s="160" customFormat="1" x14ac:dyDescent="0.3"/>
    <row r="22" spans="2:54" x14ac:dyDescent="0.3">
      <c r="B22" s="36"/>
      <c r="C22" s="37"/>
      <c r="D22" s="97"/>
      <c r="E22" s="98"/>
      <c r="F22" s="37"/>
      <c r="G22" s="37"/>
      <c r="H22" s="37"/>
      <c r="I22" s="97"/>
      <c r="J22" s="97"/>
      <c r="K22" s="97"/>
      <c r="L22" s="97"/>
      <c r="M22" s="37"/>
      <c r="N22" s="37"/>
      <c r="O22" s="37"/>
      <c r="P22" s="97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</row>
    <row r="23" spans="2:54" x14ac:dyDescent="0.3">
      <c r="B23" s="36"/>
      <c r="C23" s="99"/>
      <c r="D23" s="97"/>
      <c r="E23" s="98"/>
      <c r="F23" s="97"/>
      <c r="G23" s="99"/>
      <c r="H23" s="97"/>
      <c r="I23" s="97"/>
      <c r="J23" s="97"/>
      <c r="K23" s="99"/>
      <c r="L23" s="97"/>
      <c r="M23" s="97"/>
      <c r="O23" s="97"/>
      <c r="P23" s="97"/>
      <c r="Q23" s="97"/>
      <c r="R23" s="37"/>
      <c r="S23" s="97"/>
      <c r="T23" s="97"/>
      <c r="U23" s="40"/>
      <c r="V23" s="36"/>
      <c r="W23" s="39"/>
      <c r="X23" s="36"/>
      <c r="Y23" s="36"/>
      <c r="Z23" s="39"/>
      <c r="AA23" s="36"/>
      <c r="AB23" s="36"/>
      <c r="AC23" s="39"/>
      <c r="AD23" s="36"/>
      <c r="AE23" s="40"/>
      <c r="AF23" s="40"/>
      <c r="AG23" s="40"/>
      <c r="AH23" s="36"/>
      <c r="AI23" s="39"/>
      <c r="AJ23" s="36"/>
      <c r="AK23" s="36"/>
      <c r="AL23" s="39"/>
      <c r="AM23" s="36"/>
      <c r="AN23" s="36"/>
      <c r="AO23" s="39"/>
      <c r="AP23" s="36"/>
      <c r="AQ23" s="40"/>
      <c r="AR23" s="40"/>
      <c r="AS23" s="40"/>
      <c r="AT23" s="36"/>
      <c r="AU23" s="39"/>
      <c r="AV23" s="36"/>
      <c r="AW23" s="36"/>
      <c r="AX23" s="39"/>
      <c r="AY23" s="36"/>
      <c r="AZ23" s="36"/>
      <c r="BA23" s="39"/>
      <c r="BB23" s="36"/>
    </row>
    <row r="24" spans="2:54" x14ac:dyDescent="0.3">
      <c r="B24" s="36"/>
      <c r="C24" s="100"/>
      <c r="D24" s="97"/>
      <c r="E24" s="98"/>
      <c r="F24" s="97"/>
      <c r="G24" s="101"/>
      <c r="H24" s="98"/>
      <c r="I24" s="98"/>
      <c r="J24" s="97"/>
      <c r="K24" s="102"/>
      <c r="L24" s="37"/>
      <c r="M24" s="37"/>
      <c r="O24" s="100"/>
      <c r="P24" s="98"/>
      <c r="Q24" s="97"/>
      <c r="R24" s="37"/>
      <c r="S24" s="113"/>
      <c r="T24" s="114"/>
      <c r="U24" s="76"/>
      <c r="V24" s="36"/>
      <c r="W24" s="77"/>
      <c r="X24" s="78"/>
      <c r="Y24" s="36"/>
      <c r="Z24" s="82"/>
      <c r="AA24" s="80"/>
      <c r="AB24" s="81"/>
      <c r="AC24" s="78"/>
      <c r="AD24" s="36"/>
      <c r="AE24" s="75"/>
      <c r="AF24" s="76"/>
      <c r="AG24" s="76"/>
      <c r="AH24" s="36"/>
      <c r="AI24" s="77"/>
      <c r="AJ24" s="78"/>
      <c r="AK24" s="36"/>
      <c r="AL24" s="79"/>
      <c r="AM24" s="80"/>
      <c r="AN24" s="81"/>
      <c r="AO24" s="78"/>
      <c r="AP24" s="36"/>
      <c r="AQ24" s="75"/>
      <c r="AR24" s="76"/>
      <c r="AS24" s="76"/>
      <c r="AT24" s="36"/>
      <c r="AU24" s="77"/>
      <c r="AV24" s="78"/>
      <c r="AW24" s="36"/>
      <c r="AX24" s="79"/>
      <c r="AY24" s="80"/>
      <c r="AZ24" s="81"/>
      <c r="BA24" s="78"/>
      <c r="BB24" s="36"/>
    </row>
    <row r="25" spans="2:54" x14ac:dyDescent="0.3">
      <c r="B25" s="36"/>
      <c r="C25" s="103"/>
      <c r="D25" s="97"/>
      <c r="E25" s="98"/>
      <c r="F25" s="102"/>
      <c r="G25" s="97"/>
      <c r="H25" s="97"/>
      <c r="I25" s="97"/>
      <c r="J25" s="97"/>
      <c r="K25" s="97"/>
      <c r="L25" s="97"/>
      <c r="M25" s="102"/>
      <c r="N25" s="97"/>
      <c r="O25" s="97"/>
      <c r="P25" s="97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</row>
    <row r="26" spans="2:54" ht="17.399999999999999" x14ac:dyDescent="0.35">
      <c r="B26" s="36"/>
      <c r="C26" s="129"/>
      <c r="D26" s="97"/>
      <c r="E26" s="98"/>
      <c r="F26" s="97"/>
      <c r="G26" s="97"/>
      <c r="H26" s="289"/>
      <c r="I26" s="289"/>
      <c r="J26" s="97"/>
      <c r="K26" s="97"/>
      <c r="L26" s="97"/>
      <c r="M26" s="97"/>
      <c r="N26" s="32" t="s">
        <v>129</v>
      </c>
      <c r="O26" s="97"/>
      <c r="P26" s="97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</row>
    <row r="27" spans="2:54" x14ac:dyDescent="0.3">
      <c r="B27" s="36"/>
      <c r="D27" s="97"/>
      <c r="E27" s="98"/>
      <c r="F27" s="97"/>
      <c r="G27" s="97"/>
      <c r="H27" s="104"/>
      <c r="I27" s="97"/>
      <c r="J27" s="97"/>
      <c r="K27" s="97"/>
      <c r="L27" s="97"/>
      <c r="M27" s="97"/>
      <c r="O27" s="97"/>
      <c r="P27" s="97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</row>
    <row r="28" spans="2:54" ht="17.399999999999999" x14ac:dyDescent="0.35">
      <c r="B28" s="36"/>
      <c r="D28" s="112"/>
      <c r="E28" s="112"/>
      <c r="F28" s="112"/>
      <c r="G28" s="112"/>
      <c r="H28" s="112"/>
      <c r="I28" s="97"/>
      <c r="J28" s="97"/>
      <c r="K28" s="97"/>
      <c r="L28" s="97"/>
      <c r="M28" s="97"/>
      <c r="P28" s="97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</row>
    <row r="33" spans="5:5" x14ac:dyDescent="0.3">
      <c r="E33" s="91" t="e">
        <f>SUM(E10,#REF!,#REF!,E13,#REF!,#REF!,#REF!,#REF!,#REF!,#REF!,E16,#REF!,#REF!,#REF!,#REF!,#REF!,#REF!,#REF!,#REF!,#REF!,#REF!,#REF!,#REF!,#REF!,#REF!,#REF!)</f>
        <v>#REF!</v>
      </c>
    </row>
  </sheetData>
  <mergeCells count="8">
    <mergeCell ref="H26:I26"/>
    <mergeCell ref="B1:I1"/>
    <mergeCell ref="J1:N1"/>
    <mergeCell ref="B2:I2"/>
    <mergeCell ref="J2:N2"/>
    <mergeCell ref="B3:D3"/>
    <mergeCell ref="E3:N3"/>
    <mergeCell ref="B4:N4"/>
  </mergeCells>
  <phoneticPr fontId="24" type="noConversion"/>
  <printOptions horizontalCentered="1" verticalCentered="1"/>
  <pageMargins left="0.25" right="0.25" top="0.75" bottom="0.75" header="0.3" footer="0.3"/>
  <pageSetup paperSize="9" scale="85" orientation="landscape" r:id="rId1"/>
  <headerFooter alignWithMargins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Vestiários</vt:lpstr>
      <vt:lpstr>Plan1</vt:lpstr>
      <vt:lpstr>Plan1!Area_de_impressao</vt:lpstr>
      <vt:lpstr>Vestiários!Area_de_impressao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Clayton</cp:lastModifiedBy>
  <cp:lastPrinted>2023-03-13T11:46:20Z</cp:lastPrinted>
  <dcterms:created xsi:type="dcterms:W3CDTF">2021-05-24T16:51:10Z</dcterms:created>
  <dcterms:modified xsi:type="dcterms:W3CDTF">2023-03-22T16:57:02Z</dcterms:modified>
</cp:coreProperties>
</file>